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uranfamily/Desktop/"/>
    </mc:Choice>
  </mc:AlternateContent>
  <xr:revisionPtr revIDLastSave="0" documentId="13_ncr:1_{255AFB1F-ABCB-A24E-A366-11FE54DC4B8D}" xr6:coauthVersionLast="47" xr6:coauthVersionMax="47" xr10:uidLastSave="{00000000-0000-0000-0000-000000000000}"/>
  <bookViews>
    <workbookView xWindow="80" yWindow="500" windowWidth="23120" windowHeight="23020" xr2:uid="{00000000-000D-0000-FFFF-FFFF00000000}"/>
  </bookViews>
  <sheets>
    <sheet name="Claim Form - Antifreeze" sheetId="1" r:id="rId1"/>
    <sheet name="RCF RI Premium Details" sheetId="2" r:id="rId2"/>
    <sheet name="Sheet1" sheetId="3" r:id="rId3"/>
  </sheets>
  <externalReferences>
    <externalReference r:id="rId4"/>
  </externalReferences>
  <definedNames>
    <definedName name="_xlnm.Print_Area" localSheetId="0">'Claim Form - Antifreeze'!$B$2:$J$65</definedName>
    <definedName name="_xlnm.Print_Area" localSheetId="1">'RCF RI Premium Details'!$B$1:$I$44</definedName>
  </definedNames>
  <calcPr calcId="191029"/>
  <customWorkbookViews>
    <customWorkbookView name="Donna Chaffee - Personal View" guid="{B7F1C356-BD06-49C8-91F5-292B2E0B2E40}" mergeInterval="0" personalView="1" maximized="1" xWindow="1" yWindow="1" windowWidth="1440" windowHeight="647" activeSheetId="1" showComments="commIndAndComment"/>
    <customWorkbookView name="Wendy Jeatt - Personal View" guid="{1A2D9569-77C8-447E-9834-39A944DDF967}" mergeInterval="0" personalView="1" maximized="1" xWindow="1" yWindow="1" windowWidth="1846" windowHeight="68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1" l="1"/>
  <c r="J33" i="1" s="1"/>
  <c r="G30" i="2" l="1"/>
  <c r="I29" i="2"/>
  <c r="H29" i="2"/>
  <c r="J29" i="2" s="1"/>
  <c r="K29" i="2" s="1"/>
  <c r="I28" i="2"/>
  <c r="H28" i="2"/>
  <c r="J28" i="2" s="1"/>
  <c r="K28" i="2" s="1"/>
  <c r="I27" i="2"/>
  <c r="H27" i="2"/>
  <c r="J27" i="2" s="1"/>
  <c r="K27" i="2" s="1"/>
  <c r="I26" i="2"/>
  <c r="H26" i="2"/>
  <c r="J26" i="2" s="1"/>
  <c r="K26" i="2" s="1"/>
  <c r="I25" i="2"/>
  <c r="H25" i="2"/>
  <c r="J25" i="2" s="1"/>
  <c r="K25" i="2" s="1"/>
  <c r="I24" i="2"/>
  <c r="H24" i="2"/>
  <c r="J24" i="2" s="1"/>
  <c r="K24" i="2" s="1"/>
  <c r="I23" i="2"/>
  <c r="H23" i="2"/>
  <c r="J23" i="2" s="1"/>
  <c r="K23" i="2" s="1"/>
  <c r="I22" i="2"/>
  <c r="H22" i="2"/>
  <c r="J22" i="2" s="1"/>
  <c r="K22" i="2" s="1"/>
  <c r="I21" i="2"/>
  <c r="H21" i="2"/>
  <c r="J21" i="2" s="1"/>
  <c r="K21" i="2" s="1"/>
  <c r="I20" i="2"/>
  <c r="H20" i="2"/>
  <c r="J20" i="2" s="1"/>
  <c r="K20" i="2" s="1"/>
  <c r="H19" i="2"/>
  <c r="J19" i="2" s="1"/>
  <c r="K19" i="2" s="1"/>
  <c r="H18" i="2"/>
  <c r="J18" i="2" s="1"/>
  <c r="K18" i="2" s="1"/>
  <c r="I17" i="2"/>
  <c r="H17" i="2"/>
  <c r="J17" i="2" s="1"/>
  <c r="K17" i="2" s="1"/>
  <c r="H16" i="2"/>
  <c r="J16" i="2" s="1"/>
  <c r="K16" i="2" s="1"/>
  <c r="H15" i="2"/>
  <c r="J15" i="2" s="1"/>
  <c r="K15" i="2" s="1"/>
  <c r="H14" i="2"/>
  <c r="J14" i="2" s="1"/>
  <c r="O13" i="2"/>
  <c r="K13" i="2"/>
  <c r="H13" i="2"/>
  <c r="J13" i="2" s="1"/>
  <c r="H12" i="2"/>
  <c r="J12" i="2" s="1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I15" i="2" l="1"/>
  <c r="K12" i="2"/>
  <c r="K30" i="2" s="1"/>
  <c r="J30" i="2"/>
  <c r="J31" i="1" s="1"/>
  <c r="I13" i="2"/>
  <c r="I19" i="2"/>
  <c r="I12" i="2"/>
  <c r="I16" i="2"/>
  <c r="I18" i="2"/>
  <c r="I14" i="2"/>
  <c r="J49" i="1" l="1"/>
  <c r="I30" i="2"/>
  <c r="F38" i="1" l="1"/>
  <c r="F48" i="1"/>
  <c r="G48" i="1" s="1"/>
  <c r="H48" i="1"/>
  <c r="J48" i="1"/>
  <c r="M48" i="1"/>
  <c r="M23" i="1"/>
  <c r="H47" i="1"/>
  <c r="H44" i="1"/>
  <c r="H43" i="1"/>
  <c r="H42" i="1"/>
  <c r="H41" i="1"/>
  <c r="H38" i="1"/>
  <c r="I14" i="1"/>
  <c r="J14" i="1" s="1"/>
  <c r="J40" i="1"/>
  <c r="M14" i="1"/>
  <c r="M40" i="1"/>
  <c r="I15" i="1"/>
  <c r="J15" i="1" s="1"/>
  <c r="J41" i="1"/>
  <c r="M15" i="1"/>
  <c r="M41" i="1"/>
  <c r="I16" i="1"/>
  <c r="J16" i="1" s="1"/>
  <c r="J42" i="1"/>
  <c r="M16" i="1"/>
  <c r="M42" i="1"/>
  <c r="I17" i="1"/>
  <c r="J17" i="1" s="1"/>
  <c r="J43" i="1"/>
  <c r="M17" i="1"/>
  <c r="M43" i="1"/>
  <c r="I18" i="1"/>
  <c r="J18" i="1" s="1"/>
  <c r="M18" i="1"/>
  <c r="M44" i="1"/>
  <c r="I19" i="1"/>
  <c r="J19" i="1" s="1"/>
  <c r="M19" i="1"/>
  <c r="I20" i="1"/>
  <c r="J20" i="1" s="1"/>
  <c r="J46" i="1"/>
  <c r="M20" i="1"/>
  <c r="I21" i="1"/>
  <c r="J21" i="1" s="1"/>
  <c r="J47" i="1"/>
  <c r="M21" i="1"/>
  <c r="I22" i="1"/>
  <c r="J22" i="1" s="1"/>
  <c r="M22" i="1"/>
  <c r="I23" i="1"/>
  <c r="J23" i="1" s="1"/>
  <c r="I24" i="1"/>
  <c r="J24" i="1" s="1"/>
  <c r="M24" i="1"/>
  <c r="F47" i="1"/>
  <c r="G47" i="1" s="1"/>
  <c r="H46" i="1"/>
  <c r="F46" i="1"/>
  <c r="G46" i="1" s="1"/>
  <c r="H45" i="1"/>
  <c r="F45" i="1"/>
  <c r="G45" i="1" s="1"/>
  <c r="F44" i="1"/>
  <c r="G44" i="1" s="1"/>
  <c r="F43" i="1"/>
  <c r="G43" i="1" s="1"/>
  <c r="F42" i="1"/>
  <c r="G42" i="1" s="1"/>
  <c r="F41" i="1"/>
  <c r="G41" i="1" s="1"/>
  <c r="H40" i="1"/>
  <c r="F40" i="1"/>
  <c r="G40" i="1" s="1"/>
  <c r="M46" i="1"/>
  <c r="M45" i="1"/>
  <c r="M28" i="1"/>
  <c r="M27" i="1"/>
  <c r="M26" i="1"/>
  <c r="M25" i="1"/>
  <c r="M13" i="1"/>
  <c r="M39" i="1"/>
  <c r="M12" i="1"/>
  <c r="M38" i="1"/>
  <c r="M47" i="1"/>
  <c r="I13" i="1"/>
  <c r="J13" i="1" s="1"/>
  <c r="J39" i="1"/>
  <c r="J29" i="1"/>
  <c r="I28" i="1"/>
  <c r="J28" i="1" s="1"/>
  <c r="I27" i="1"/>
  <c r="J27" i="1" s="1"/>
  <c r="I26" i="1"/>
  <c r="J26" i="1" s="1"/>
  <c r="I25" i="1"/>
  <c r="J25" i="1" s="1"/>
  <c r="I12" i="1"/>
  <c r="J12" i="1" s="1"/>
  <c r="J38" i="1" s="1"/>
  <c r="H39" i="1"/>
  <c r="F39" i="1"/>
  <c r="G39" i="1" s="1"/>
  <c r="E37" i="1"/>
  <c r="F37" i="1"/>
  <c r="G37" i="1"/>
  <c r="H37" i="1"/>
  <c r="I37" i="1"/>
  <c r="J37" i="1"/>
  <c r="J45" i="1"/>
  <c r="J44" i="1"/>
  <c r="H49" i="1"/>
  <c r="H30" i="1"/>
  <c r="F30" i="1"/>
  <c r="F49" i="1"/>
  <c r="G49" i="1" s="1"/>
  <c r="M29" i="1"/>
  <c r="M49" i="1" s="1"/>
  <c r="G38" i="1" l="1"/>
  <c r="H50" i="1"/>
  <c r="F50" i="1"/>
  <c r="J50" i="1"/>
  <c r="M50" i="1"/>
  <c r="J30" i="1"/>
  <c r="J34" i="1" s="1"/>
  <c r="M30" i="1"/>
  <c r="G30" i="1" s="1"/>
  <c r="G50" i="1" l="1"/>
  <c r="J51" i="1"/>
  <c r="J52" i="1" s="1"/>
</calcChain>
</file>

<file path=xl/sharedStrings.xml><?xml version="1.0" encoding="utf-8"?>
<sst xmlns="http://schemas.openxmlformats.org/spreadsheetml/2006/main" count="652" uniqueCount="349">
  <si>
    <t>Processor Name</t>
  </si>
  <si>
    <t>Mailing Address</t>
  </si>
  <si>
    <t>Postal Code</t>
  </si>
  <si>
    <t xml:space="preserve">Phone </t>
  </si>
  <si>
    <t>Zone</t>
  </si>
  <si>
    <t>Zone Rate</t>
  </si>
  <si>
    <t>TOTAL</t>
  </si>
  <si>
    <t>Subtotal</t>
  </si>
  <si>
    <t>5% GST</t>
  </si>
  <si>
    <t>Amount Claimed by Processor</t>
  </si>
  <si>
    <t>The detailed records which substantiate the information herein are available upon request.</t>
  </si>
  <si>
    <t>All Volumes must be reported in Litres (L)</t>
  </si>
  <si>
    <t>I certify that all of the information contained within this claim form is correct.</t>
  </si>
  <si>
    <t>Total</t>
  </si>
  <si>
    <t>Gross
Volume</t>
  </si>
  <si>
    <t>City and Province</t>
  </si>
  <si>
    <t>Date Received 
at Processor</t>
  </si>
  <si>
    <t>Adjusted
Volume</t>
  </si>
  <si>
    <t>Summary</t>
  </si>
  <si>
    <t>Prepared By</t>
  </si>
  <si>
    <t>Approved By</t>
  </si>
  <si>
    <t>GST #</t>
  </si>
  <si>
    <t>I further acknowledge that I have read, and agree to be bound by, the terms and conditions in to the Lubricating Oil Material Product Management Program 
Manual for Processors and Collectors.</t>
  </si>
  <si>
    <t>All Blue Sections Must Be Completed</t>
  </si>
  <si>
    <t>I understand the information in this report is subject to Desk Reviews, Field Reviews, and Compliance Reviews.</t>
  </si>
  <si>
    <t xml:space="preserve">I certify that, to the best of my knowledge, the materials included in this claim form were generated within British Columbia. </t>
  </si>
  <si>
    <t xml:space="preserve">I certify that, to the best of my knowledge, only eligible oil materials (as determined by BCUOMA from time to time) have been included in this claim form. </t>
  </si>
  <si>
    <t>I certify that, to the best of my knowledge, all processed materials have been sold for use in approved end uses (as determined by BCUOMA from time to time).</t>
  </si>
  <si>
    <t>BCUOMA GST NO. 89254 4701 RT0001</t>
  </si>
  <si>
    <t>January 1, 2016</t>
  </si>
  <si>
    <t>BCUOMA1501A-P</t>
  </si>
  <si>
    <t>Used Antifreeze
Processor Return Incentive Claim Form</t>
  </si>
  <si>
    <t>Claim/Invoice #</t>
  </si>
  <si>
    <t>Reference #</t>
  </si>
  <si>
    <t>Collector Name</t>
  </si>
  <si>
    <t>Ensure that all Collector Zone Summary Forms are submitted.</t>
  </si>
  <si>
    <t>Approval and Date</t>
  </si>
  <si>
    <t>Full Name and Title</t>
  </si>
  <si>
    <t>Glycol
 Test %</t>
  </si>
  <si>
    <t>Registration #</t>
  </si>
  <si>
    <t>Used Antifreeze
RCF Collection Details</t>
  </si>
  <si>
    <t>RI Premium</t>
  </si>
  <si>
    <t>Business Name</t>
  </si>
  <si>
    <t>Type</t>
  </si>
  <si>
    <t>Rate</t>
  </si>
  <si>
    <t>150 M &amp; S Tire &amp; Service Ltd.</t>
  </si>
  <si>
    <t>Auto Repair/Car Dealer</t>
  </si>
  <si>
    <t>7 Mile Landfill and Recycling Center (RDMW)</t>
  </si>
  <si>
    <t>Recycling Center</t>
  </si>
  <si>
    <t>70 Mile House Eco-Depot (TNRD)</t>
  </si>
  <si>
    <t>Ace Automotive</t>
  </si>
  <si>
    <t>Alberni Chrysler Ltd.</t>
  </si>
  <si>
    <t>Alberni District Co-operative Association</t>
  </si>
  <si>
    <t>Retailer</t>
  </si>
  <si>
    <t>Alberni Valley Landfill (ACRD)</t>
  </si>
  <si>
    <t>Landfill/Transfer Station</t>
  </si>
  <si>
    <t>Bulk Dealer</t>
  </si>
  <si>
    <t>Aldergrove Return-It Depot</t>
  </si>
  <si>
    <t>Arjun Esso</t>
  </si>
  <si>
    <t>Multi-material Depot</t>
  </si>
  <si>
    <t>A-Star Automotive Recycling Ltd.</t>
  </si>
  <si>
    <t>Beddis Road Garage</t>
  </si>
  <si>
    <t>Bings Creek Recycling Centre (CWRD)</t>
  </si>
  <si>
    <t>Lube Shop</t>
  </si>
  <si>
    <t>Blue River Eco-Depot (TNRD)</t>
  </si>
  <si>
    <t>Bowen Island Municipality Recycling Depot</t>
  </si>
  <si>
    <t>Bowser Automotive Care</t>
  </si>
  <si>
    <t>Brentwood Auto &amp; Metal Recyclers</t>
  </si>
  <si>
    <t>Bridgeview Marine Ltd.</t>
  </si>
  <si>
    <t>Burns Lake Automotive Supply Ltd. (Burns Lake)</t>
  </si>
  <si>
    <t>C M Klassen Holdings Inc.</t>
  </si>
  <si>
    <t>Campbell Mountain Landfill (RDOS)</t>
  </si>
  <si>
    <t>Campbell River Waste Management Centre (CXRD)</t>
  </si>
  <si>
    <t>Canadian Tire #360 (Prince George)</t>
  </si>
  <si>
    <t>Canadian Tire #363  (Fort St. John)</t>
  </si>
  <si>
    <t>Canadian Tire #438  (Williams Lake - Mar 2018)</t>
  </si>
  <si>
    <t>Canadian Tire #466  (Duncan)</t>
  </si>
  <si>
    <t>Canadian Tire #488  (Port Alberni)</t>
  </si>
  <si>
    <t>Canadian Tire 631 (Smithers)</t>
  </si>
  <si>
    <t>Caron Horsefly Service Ltd (Race Trac Gas)</t>
  </si>
  <si>
    <t>Castle Fuels (2008) Inc. (100 Mile House)</t>
  </si>
  <si>
    <t>Castle Fuels (2008) Inc. (Cranbrook)</t>
  </si>
  <si>
    <t>Castle Fuels (2008) Inc. (Golden)</t>
  </si>
  <si>
    <t>Castle Fuels (2008) Inc. (Invermere)</t>
  </si>
  <si>
    <t>Castle Fuels (2008) Inc. (Kamloops)</t>
  </si>
  <si>
    <t>Castle Fuels (2008) Inc. (Salmon Arm)</t>
  </si>
  <si>
    <t>Chapman Motors Ltd.</t>
  </si>
  <si>
    <t>Chap's Auto Body</t>
  </si>
  <si>
    <t>Chetwynd Recycling &amp; Bottle Depot Ltd.</t>
  </si>
  <si>
    <t>Chilliwack Bottle Depot</t>
  </si>
  <si>
    <t>Chilliwack Ford Sales (1981) Ltd.</t>
  </si>
  <si>
    <t>Christina Lake Mechanical Ltd.</t>
  </si>
  <si>
    <t>Chuck's Auto Supply</t>
  </si>
  <si>
    <t>City of Burnaby Eco-Center</t>
  </si>
  <si>
    <t>Clair Downey Service</t>
  </si>
  <si>
    <t>Clearwater Eco-Depot (TNRD)</t>
  </si>
  <si>
    <t>Clinton Eco-Depot (TNRD)</t>
  </si>
  <si>
    <t>Columbia Diesel Ltd.</t>
  </si>
  <si>
    <t>Columbia Fuels (Sechelt)</t>
  </si>
  <si>
    <t>Columbia Fuels (Ucluelet) / Eagle Marine</t>
  </si>
  <si>
    <t>Comfort Welding Ltd.</t>
  </si>
  <si>
    <t>Comox Valley Harbour Authority</t>
  </si>
  <si>
    <t>Comox Valley Waste Management Centre - Cumberland (CXRD)</t>
  </si>
  <si>
    <t>Cortes Island Waste Management Center (CXRD)</t>
  </si>
  <si>
    <t>Courtenay Kia</t>
  </si>
  <si>
    <t>Cranbrook Depot (RDEK)</t>
  </si>
  <si>
    <t>Crofton Auto Service</t>
  </si>
  <si>
    <t>Cunningham's Enterprise Ltd.</t>
  </si>
  <si>
    <t>D.L. Recycling</t>
  </si>
  <si>
    <t>Dalex Auto Services</t>
  </si>
  <si>
    <t>Dave Landon Motors Ltd.</t>
  </si>
  <si>
    <t>Dawn's Service</t>
  </si>
  <si>
    <t>Day Auto Electric</t>
  </si>
  <si>
    <t>Dearborn Motors Ltd.</t>
  </si>
  <si>
    <t>Denham Ford BC Ltd. (2018)</t>
  </si>
  <si>
    <t>Denman Island Recycling Depot (CXRD)</t>
  </si>
  <si>
    <t>Derick's Automotive Services</t>
  </si>
  <si>
    <t>Desert Cardlock Fuel Services Ltd (Kelowna)</t>
  </si>
  <si>
    <t>Desert Cardlock Fuel Services Ltd (Williams Lake)</t>
  </si>
  <si>
    <t>Discovery Harbour Authority</t>
  </si>
  <si>
    <t>District of Summerland Landfill</t>
  </si>
  <si>
    <t>E.J. Klassen GM Motorcade</t>
  </si>
  <si>
    <t>Elkford Transfer Station (RDEK)</t>
  </si>
  <si>
    <t>Entire Automotive Services Ltd.</t>
  </si>
  <si>
    <t>Ernie's Used Auto Parts</t>
  </si>
  <si>
    <t>EZ Lube Auto Ltd. (Langford - Jacklin Rd)</t>
  </si>
  <si>
    <t>False Creek Fuels</t>
  </si>
  <si>
    <t>False Creek Harbour Authority</t>
  </si>
  <si>
    <t>Fisher Road Recycling</t>
  </si>
  <si>
    <t>Fleetwest Enterprises Ltd.</t>
  </si>
  <si>
    <t>Foothills Boulevard Regional Landfill (FFGRD)</t>
  </si>
  <si>
    <t>Fort St John Co-op Association (Fort St John - 100 Ave)</t>
  </si>
  <si>
    <t>Fort St John Co-op Association (Fort St John - 91 Ave)</t>
  </si>
  <si>
    <t>Fort St John Co-op Association (Prespatou)</t>
  </si>
  <si>
    <t>Four Rivers Co-op (Houston)</t>
  </si>
  <si>
    <t>Four Rivers Co-op (Prince George)</t>
  </si>
  <si>
    <t>Four Rivers Co-op (Quesnel)</t>
  </si>
  <si>
    <t>Four Rivers Co-op (Terrace Cardlock)</t>
  </si>
  <si>
    <t>Four Rivers Co-op (Vanderhoof)</t>
  </si>
  <si>
    <t>Frank's Auto Repair</t>
  </si>
  <si>
    <t>Fraser Lake Automotive &amp; Recycling</t>
  </si>
  <si>
    <t>Fraser Lake AutoSense</t>
  </si>
  <si>
    <t>Fraser Valley Tireland</t>
  </si>
  <si>
    <t>Furney Distributing Limited</t>
  </si>
  <si>
    <t>G &amp; R Auto</t>
  </si>
  <si>
    <t>Gabriola Island Recycling Organization (GIRO)</t>
  </si>
  <si>
    <t>Gardner Chevrolet Oldsmobile Pontiac Buick</t>
  </si>
  <si>
    <t>Gartside Marine Engines Ltd</t>
  </si>
  <si>
    <t>Gary Young Agencies</t>
  </si>
  <si>
    <t>Geraco Industrial Supplies</t>
  </si>
  <si>
    <t>GFL Environmental Depot (Abbotsford)</t>
  </si>
  <si>
    <t>GFL Environmental Depot (Chemainus)</t>
  </si>
  <si>
    <t>GFL Environmental Depot (Duncan)</t>
  </si>
  <si>
    <t>GFL Environmental Depot (Grand Forks)</t>
  </si>
  <si>
    <t>GFL Environmental Depot (Nanaimo)</t>
  </si>
  <si>
    <t>GFL Environmental Depot (Victoria)</t>
  </si>
  <si>
    <t>GFL Environmental Liquids West</t>
  </si>
  <si>
    <t>Glacier Toyota</t>
  </si>
  <si>
    <t>Glenn's Import &amp; Domestic Auto Service</t>
  </si>
  <si>
    <t>Gold Automotive Ltd.</t>
  </si>
  <si>
    <t>Gold Bridge Transfer Station (SLRD)</t>
  </si>
  <si>
    <t>Gold River Waste Management Center (CXRD)</t>
  </si>
  <si>
    <t>Gold Trail Recycling Ltd</t>
  </si>
  <si>
    <t>Golden Landfill (CSRD)</t>
  </si>
  <si>
    <t>Great Canadian Oil Change (Chilliwack - Alexander Ave)</t>
  </si>
  <si>
    <t>Great Canadian Oil Change (Chilliwack - Vedder Rd)</t>
  </si>
  <si>
    <t>Great Canadian Oil Change (Courtenay)</t>
  </si>
  <si>
    <t>Great Canadian Oil Change (Cranbrook)</t>
  </si>
  <si>
    <t>Great Canadian Oil Change (Dawson Creek)</t>
  </si>
  <si>
    <t>Great Canadian Oil Change (Duncan - June 2016)</t>
  </si>
  <si>
    <t>Great Canadian Oil Change (Kelowna - Harvey Ave)</t>
  </si>
  <si>
    <t>Great Canadian Oil Change (Kelowna - Richter St)</t>
  </si>
  <si>
    <t>Great Canadian Oil Change (Langford - Langford Pkwy)</t>
  </si>
  <si>
    <t>Great Canadian Oil Change (Langford - Millstream)</t>
  </si>
  <si>
    <t>Great Canadian Oil Change (Nanaimo - Island Hwy)</t>
  </si>
  <si>
    <t>Great Canadian Oil Change (Nanaimo - Metral Dr)</t>
  </si>
  <si>
    <t>Great Canadian Oil Change (Parksville)</t>
  </si>
  <si>
    <t>Great Canadian Oil Change (Penticton)</t>
  </si>
  <si>
    <t>Great Canadian Oil Change (Prince George - 15 Avenue)</t>
  </si>
  <si>
    <t>Great Canadian Oil Change (Prince George - Austin Rd)</t>
  </si>
  <si>
    <t>Great Canadian Oil Change (Squamish)</t>
  </si>
  <si>
    <t>Great Canadian Oil Change (Surrey - King George Blvd)</t>
  </si>
  <si>
    <t>Great Canadian Oil Change (Vernon - 27th Street)</t>
  </si>
  <si>
    <t>Great Canadian Oil Change (Vernon - Anderson Way)</t>
  </si>
  <si>
    <t>Great Canadian Oil Change (Victoria - Douglas St - Apr 2019)</t>
  </si>
  <si>
    <t>Great Canadian Oil Change (West Kelowna)</t>
  </si>
  <si>
    <t>Great Canadian Oil Change (Winfield - Lake Country)</t>
  </si>
  <si>
    <t>Greendale Motors Ltd</t>
  </si>
  <si>
    <t>Greenwood Auto Centre Ltd.</t>
  </si>
  <si>
    <t>Greenwood Saw To Truck Repairs</t>
  </si>
  <si>
    <t>Gurton's Garage Ltd.</t>
  </si>
  <si>
    <t>Hallmark Ford Sales Ltd.</t>
  </si>
  <si>
    <t>Harris Mazda</t>
  </si>
  <si>
    <t>Hartland Landfill (CRD)</t>
  </si>
  <si>
    <t>Heffley Creek Eco-Depot (TNRD)</t>
  </si>
  <si>
    <t>Heiltsuk Environmental Services</t>
  </si>
  <si>
    <t>Highway 4 Auto Salvage</t>
  </si>
  <si>
    <t>Hilts Automotive</t>
  </si>
  <si>
    <t>Hudson's Hope Transfer Station (PRRD)</t>
  </si>
  <si>
    <t>Integra Tire Auto Center</t>
  </si>
  <si>
    <t>Interior Freight &amp; Bottle Depot Ltd.</t>
  </si>
  <si>
    <t>Ironwood Auto Technicians</t>
  </si>
  <si>
    <t>Island Hose &amp; Hydraulic (1994) Ltd.</t>
  </si>
  <si>
    <t>Island Solid Waste Management - Port Clements</t>
  </si>
  <si>
    <t>Island Solid Waste Management - Skidegate</t>
  </si>
  <si>
    <t>Island Tractor &amp; Supply</t>
  </si>
  <si>
    <t>Jacobson Ford Sales Ltd (Revelstoke)</t>
  </si>
  <si>
    <t>Jacobson Ford Sales Ltd (Salmon Arm)</t>
  </si>
  <si>
    <t>Jepson Petroleum Ltd. (Mackenzie)</t>
  </si>
  <si>
    <t>Jepson Petroleum Ltd. (Prince George)</t>
  </si>
  <si>
    <t>Jepson Petroleum Ltd. (Quesnel)</t>
  </si>
  <si>
    <t>Jepson Petroleum Ltd. (Williams Lake)</t>
  </si>
  <si>
    <t>Jiffy Lube #1015 (Penticton)</t>
  </si>
  <si>
    <t>Jiffy Lube #1043 (West Kelowna)</t>
  </si>
  <si>
    <t>Jiffy Lube #1064 (Kelowna - Sexsmith Rd)</t>
  </si>
  <si>
    <t>Jiffy Lube #1075 (Victoria)</t>
  </si>
  <si>
    <t>Jiffy Lube #1078  (Salmon Arm)</t>
  </si>
  <si>
    <t>Jiffy Lube #1080 (Kelowna - Harvey Ave)</t>
  </si>
  <si>
    <t>Jiffy Lube #1088 (Richmond)</t>
  </si>
  <si>
    <t>Jiffy Lube #1090 (Chilliwack)</t>
  </si>
  <si>
    <t>JNR Auto Services</t>
  </si>
  <si>
    <t>Kal Tire (Kitimat)</t>
  </si>
  <si>
    <t>Kal Tire (Prince Rupert)</t>
  </si>
  <si>
    <t>Kenmac Parts</t>
  </si>
  <si>
    <t>Keremeos Transfer Station (RDOS)</t>
  </si>
  <si>
    <t>Kitasoo Band Council</t>
  </si>
  <si>
    <t>Lake City Ford Sales Ltd.</t>
  </si>
  <si>
    <t>Laketime Services</t>
  </si>
  <si>
    <t>Lasqueti Island Recycling Depot (qRD)</t>
  </si>
  <si>
    <t>Likely Landfill (CBRD)</t>
  </si>
  <si>
    <t>Lillooet Landfill (SLRD)</t>
  </si>
  <si>
    <t>Lil'wat Nation Public Works Yard</t>
  </si>
  <si>
    <t>Local Automotive Co. Ltd.</t>
  </si>
  <si>
    <t>Logan Lake Eco-Depot (TNRD)</t>
  </si>
  <si>
    <t>Louis Creek Eco-Depot (TNRD)</t>
  </si>
  <si>
    <t>Lower Nicola Eco-Depot (TNRD)</t>
  </si>
  <si>
    <t>Lytton Eco-Depot (TNRD)</t>
  </si>
  <si>
    <t>MacCarthy Motors Ltd</t>
  </si>
  <si>
    <t>Mackenzie Regional Landfill (FFGRD)</t>
  </si>
  <si>
    <t>McBride Regional Transfer Station (FFGRD)</t>
  </si>
  <si>
    <t>Meade Creek Recycling Centre (CWRD)</t>
  </si>
  <si>
    <t>Mertin Pontiac Buick</t>
  </si>
  <si>
    <t>Method Marine Supply Co. Ltd</t>
  </si>
  <si>
    <t>Midas Auto Service (Chilliwack)</t>
  </si>
  <si>
    <t>Mission Recycling Depot</t>
  </si>
  <si>
    <t>Mobil 1 Lube Express (Hope)</t>
  </si>
  <si>
    <t>Mr. Lube #141 (Burnaby - Hastings)</t>
  </si>
  <si>
    <t>Mr. Lube #147 (Kamloops - Summit Lubricants)</t>
  </si>
  <si>
    <t>Mr. Lube #159 (Coquitlam)</t>
  </si>
  <si>
    <t>Mr. Lube #177 (Courtenay/Comox)</t>
  </si>
  <si>
    <t>Mr. Lube #201 (Kingsway)</t>
  </si>
  <si>
    <t>Mr. Lube #236 (West Kelowna)</t>
  </si>
  <si>
    <t>Mr. Lube #6 (Victoria - Douglas St)</t>
  </si>
  <si>
    <t>Mr. Lube #8 (Kamloops - Briar Ave)</t>
  </si>
  <si>
    <t>Mr. Lube #93 (Nanaimo)</t>
  </si>
  <si>
    <t>Mr. Quick Lube &amp; Oil (Prince George - George Street)</t>
  </si>
  <si>
    <t>Mr. Quick Lube &amp; Oil (Prince George - Hart Hwy)</t>
  </si>
  <si>
    <t>NAPA Auto Parts (Nakusp)</t>
  </si>
  <si>
    <t>NAPA Auto Parts (Pemberton)</t>
  </si>
  <si>
    <t>NAPA Auto Parts (Port Hardy)</t>
  </si>
  <si>
    <t>Nazko Landfill (CBRD)</t>
  </si>
  <si>
    <t>Nelson Leafs Recycling Center</t>
  </si>
  <si>
    <t>Norris Oil Sales Ltd.</t>
  </si>
  <si>
    <t>North Island Lube Ltd.</t>
  </si>
  <si>
    <t>O'Connor Chrysler</t>
  </si>
  <si>
    <t>OK Tire &amp; Auto Service (Terrace)</t>
  </si>
  <si>
    <t>OK Tire (Prince George)</t>
  </si>
  <si>
    <t>OK Tire (Trail)</t>
  </si>
  <si>
    <t>OK Tire Store (Chilliwack) Ltd.</t>
  </si>
  <si>
    <t>Oliver Landfill (RDOS)</t>
  </si>
  <si>
    <t>P &amp; H Supplies Ltd.</t>
  </si>
  <si>
    <t>Pacific Chevrolet</t>
  </si>
  <si>
    <t>Parksville Bottle and Recycling Depot</t>
  </si>
  <si>
    <t>Parksville Petro-Canada (2016)</t>
  </si>
  <si>
    <t>Peace Country Petroleum Sales Ltd. (Dawson Creek)</t>
  </si>
  <si>
    <t>Peerless Road Recycling Centre</t>
  </si>
  <si>
    <t>Pender Harbour Diesel Co.</t>
  </si>
  <si>
    <t>Petro-Canada (Prince Rupert - Marina)</t>
  </si>
  <si>
    <t>Petro-Canada (Smithers)</t>
  </si>
  <si>
    <t>Petro-Canada (Stewart)</t>
  </si>
  <si>
    <t>Petro-Canada (Terrace)</t>
  </si>
  <si>
    <t>PG Recycling &amp; Return-It Center</t>
  </si>
  <si>
    <t>Polar Park Auto (Napa 8740)</t>
  </si>
  <si>
    <t>Port Alberni Marine Fuels and Services</t>
  </si>
  <si>
    <t>Port Alberni Port Authority</t>
  </si>
  <si>
    <t>Prince George Truck &amp; Equipment</t>
  </si>
  <si>
    <t>Princeton Landfill</t>
  </si>
  <si>
    <t>Puntzi Lake Landfill (CBRD)</t>
  </si>
  <si>
    <t>Quality Brake &amp; Muffler 2005 Ltd.</t>
  </si>
  <si>
    <t>Quinn Street Regional Recycle Depot (FFGRD)</t>
  </si>
  <si>
    <t>Race Rocks Automotive</t>
  </si>
  <si>
    <t>Rainbow Chrysler Dodge Jeep Ltd.</t>
  </si>
  <si>
    <t>Revelstoke Refuse Disposal Facility (CSRD)</t>
  </si>
  <si>
    <t>Rice Toyota Courtenay</t>
  </si>
  <si>
    <t>Richmond Recycling Depot</t>
  </si>
  <si>
    <t>Ridge Meadows Recycling Society</t>
  </si>
  <si>
    <t>Riverside Recycling</t>
  </si>
  <si>
    <t>Riverside Repairs</t>
  </si>
  <si>
    <t>Rod's Repair Shop</t>
  </si>
  <si>
    <t>S M D Automotive Ltd.</t>
  </si>
  <si>
    <t>Salmon Arm Landfill (CSRD)</t>
  </si>
  <si>
    <t>Salt Spring Auto Parts</t>
  </si>
  <si>
    <t>Savona Eco-Depot (TNRD)</t>
  </si>
  <si>
    <t>Sayward Public Works (CXRD)</t>
  </si>
  <si>
    <t>Seeco Automotive</t>
  </si>
  <si>
    <t>Semiahmoo Bottle Depot</t>
  </si>
  <si>
    <t>Sherwood's Auto Parts</t>
  </si>
  <si>
    <t>Shortstop Auto Service / Big O Tire</t>
  </si>
  <si>
    <t>Smith Fuel Services Ltd.</t>
  </si>
  <si>
    <t>South Thompson Eco-Depot (TNRD)</t>
  </si>
  <si>
    <t>South Van Bottle Depot</t>
  </si>
  <si>
    <t>Spences Bridge Eco-Depot (TNRD)</t>
  </si>
  <si>
    <t>Sullivan Motor Products</t>
  </si>
  <si>
    <t>Sunshine Disposal and Recycling</t>
  </si>
  <si>
    <t>Surfside Automotive</t>
  </si>
  <si>
    <t>T2 Market Recycling</t>
  </si>
  <si>
    <t>Tahsis Waste Management Center (CXRD)</t>
  </si>
  <si>
    <t>Takla Nation Eco-Depot</t>
  </si>
  <si>
    <t>Tatla Lake Landfill (CBRD)</t>
  </si>
  <si>
    <t>Terrace Motors Ltd</t>
  </si>
  <si>
    <t>Thorsen Creek Recycling Center (CCRD)</t>
  </si>
  <si>
    <t>TLC Automotive Services Ltd.</t>
  </si>
  <si>
    <t>Tofino Harbour Authority</t>
  </si>
  <si>
    <t>Top-Lite Car Service</t>
  </si>
  <si>
    <t>Town of Osoyoos Sanitary Landfill</t>
  </si>
  <si>
    <t>Triton Automotive and Industrial Ltd (NAPA)</t>
  </si>
  <si>
    <t>Tsehum Harbour Authority - Tenants Only</t>
  </si>
  <si>
    <t>Valemount Regional Transfer Station (FFGRD)</t>
  </si>
  <si>
    <t>Vancouver Landfill (MVRD)</t>
  </si>
  <si>
    <t>Vanway Regional Transfer Station (FFGRD)</t>
  </si>
  <si>
    <t>V-Echo Restorations</t>
  </si>
  <si>
    <t>Village of Alert Bay Transfer Station</t>
  </si>
  <si>
    <t>Village of Port Alice Recycling Facility</t>
  </si>
  <si>
    <t>Walker's Repair Centre Ltd.</t>
  </si>
  <si>
    <t>West Chilcotin Landfill (CBRD)</t>
  </si>
  <si>
    <t>Westwold Eco-Depot (TNRD)</t>
  </si>
  <si>
    <t>Wide Sky Disposal</t>
  </si>
  <si>
    <t>Williamson Automotive</t>
  </si>
  <si>
    <t>Wolverine Auto Parts &amp; Service</t>
  </si>
  <si>
    <t>Woz Mechanical Ltd.</t>
  </si>
  <si>
    <t xml:space="preserve">Postal Code: </t>
  </si>
  <si>
    <t>Collector 
Name</t>
  </si>
  <si>
    <t>Collector Zone
Summary #</t>
  </si>
  <si>
    <t>RCF Collection 
Docket #</t>
  </si>
  <si>
    <t>Date of Collection (MM-DD-YY)</t>
  </si>
  <si>
    <t>RCF Location Name
(Select from the list)</t>
  </si>
  <si>
    <t>% of Product 
Consumer Drop Off</t>
  </si>
  <si>
    <t>RCF - RI Premium</t>
  </si>
  <si>
    <t>Sub-Total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</si>
</sst>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-&quot;$&quot;#,##0.00"/>
    <numFmt numFmtId="165" formatCode="0.0%"/>
    <numFmt numFmtId="166" formatCode="[$-F800]dddd\,\ mmmm\ dd\,\ yyyy"/>
    <numFmt numFmtId="167" formatCode="_-* #,##0.0_-;\-* #,##0.0_-;_-* &quot;-&quot;??_-;_-@_-"/>
    <numFmt numFmtId="168" formatCode="&quot;$&quot;#,##0.00"/>
    <numFmt numFmtId="169" formatCode="_(* #,##0.0_);_(* \(#,##0.0\);_(* &quot;-&quot;??_);_(@_)"/>
    <numFmt numFmtId="170" formatCode="#,##0.0_);\(#,##0.0\)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Book Antiqua"/>
      <family val="1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1"/>
      <name val="CG Times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rgb="FF444444"/>
      <name val="Roboto"/>
    </font>
    <font>
      <sz val="12"/>
      <color rgb="FFFF0000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EBEBE"/>
      </left>
      <right style="thin">
        <color rgb="FFBEBEBE"/>
      </right>
      <top style="thin">
        <color rgb="FFBEBEBE"/>
      </top>
      <bottom style="thin">
        <color rgb="FFBEBEBE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0">
    <xf numFmtId="0" fontId="0" fillId="0" borderId="0" xfId="0"/>
    <xf numFmtId="0" fontId="0" fillId="0" borderId="0" xfId="0" applyProtection="1"/>
    <xf numFmtId="0" fontId="12" fillId="0" borderId="0" xfId="0" applyFont="1" applyFill="1" applyBorder="1" applyAlignment="1" applyProtection="1"/>
    <xf numFmtId="0" fontId="13" fillId="0" borderId="0" xfId="0" applyFont="1" applyProtection="1"/>
    <xf numFmtId="0" fontId="0" fillId="2" borderId="0" xfId="0" applyFill="1" applyProtection="1"/>
    <xf numFmtId="0" fontId="13" fillId="2" borderId="0" xfId="0" applyFont="1" applyFill="1" applyProtection="1"/>
    <xf numFmtId="0" fontId="12" fillId="0" borderId="0" xfId="0" applyFont="1" applyFill="1" applyBorder="1" applyProtection="1"/>
    <xf numFmtId="0" fontId="12" fillId="2" borderId="1" xfId="0" applyFont="1" applyFill="1" applyBorder="1" applyAlignment="1" applyProtection="1"/>
    <xf numFmtId="0" fontId="12" fillId="2" borderId="2" xfId="0" applyFont="1" applyFill="1" applyBorder="1" applyAlignment="1" applyProtection="1"/>
    <xf numFmtId="0" fontId="12" fillId="2" borderId="3" xfId="0" applyFont="1" applyFill="1" applyBorder="1" applyAlignment="1" applyProtection="1"/>
    <xf numFmtId="0" fontId="0" fillId="2" borderId="0" xfId="0" applyFill="1" applyBorder="1" applyProtection="1"/>
    <xf numFmtId="0" fontId="0" fillId="0" borderId="0" xfId="0" applyBorder="1" applyProtection="1"/>
    <xf numFmtId="0" fontId="0" fillId="2" borderId="4" xfId="0" applyFill="1" applyBorder="1" applyProtection="1"/>
    <xf numFmtId="0" fontId="12" fillId="2" borderId="0" xfId="0" applyFont="1" applyFill="1" applyBorder="1" applyAlignment="1" applyProtection="1"/>
    <xf numFmtId="0" fontId="1" fillId="2" borderId="1" xfId="6" applyFont="1" applyFill="1" applyBorder="1" applyAlignment="1" applyProtection="1"/>
    <xf numFmtId="0" fontId="1" fillId="2" borderId="6" xfId="6" applyFont="1" applyFill="1" applyBorder="1" applyAlignment="1" applyProtection="1">
      <alignment horizontal="left"/>
    </xf>
    <xf numFmtId="0" fontId="14" fillId="2" borderId="3" xfId="0" applyFont="1" applyFill="1" applyBorder="1" applyAlignment="1" applyProtection="1">
      <alignment horizontal="center" vertical="center"/>
    </xf>
    <xf numFmtId="0" fontId="1" fillId="2" borderId="7" xfId="6" applyFont="1" applyFill="1" applyBorder="1" applyAlignment="1" applyProtection="1">
      <alignment horizontal="left"/>
    </xf>
    <xf numFmtId="0" fontId="1" fillId="3" borderId="8" xfId="6" applyFont="1" applyFill="1" applyBorder="1" applyAlignment="1" applyProtection="1">
      <alignment horizontal="left"/>
    </xf>
    <xf numFmtId="0" fontId="1" fillId="3" borderId="9" xfId="6" applyFont="1" applyFill="1" applyBorder="1" applyAlignment="1" applyProtection="1">
      <alignment horizontal="center"/>
    </xf>
    <xf numFmtId="0" fontId="1" fillId="3" borderId="10" xfId="6" applyFont="1" applyFill="1" applyBorder="1" applyAlignment="1" applyProtection="1">
      <alignment horizontal="center"/>
    </xf>
    <xf numFmtId="10" fontId="4" fillId="2" borderId="0" xfId="9" applyNumberFormat="1" applyFont="1" applyFill="1" applyBorder="1" applyAlignment="1" applyProtection="1">
      <alignment horizontal="right" indent="1"/>
    </xf>
    <xf numFmtId="44" fontId="4" fillId="0" borderId="4" xfId="4" applyFont="1" applyBorder="1" applyAlignment="1" applyProtection="1"/>
    <xf numFmtId="0" fontId="15" fillId="0" borderId="11" xfId="0" applyFont="1" applyBorder="1" applyAlignment="1" applyProtection="1">
      <alignment horizontal="center" vertical="center" wrapText="1"/>
    </xf>
    <xf numFmtId="0" fontId="4" fillId="0" borderId="11" xfId="6" applyFont="1" applyBorder="1" applyAlignment="1" applyProtection="1">
      <alignment horizontal="center" vertical="center" wrapText="1"/>
    </xf>
    <xf numFmtId="10" fontId="4" fillId="0" borderId="11" xfId="9" applyNumberFormat="1" applyFont="1" applyBorder="1" applyAlignment="1" applyProtection="1">
      <alignment horizontal="center" vertical="center" wrapText="1"/>
    </xf>
    <xf numFmtId="0" fontId="3" fillId="3" borderId="8" xfId="6" applyFont="1" applyFill="1" applyBorder="1" applyAlignment="1" applyProtection="1">
      <alignment horizontal="left"/>
    </xf>
    <xf numFmtId="0" fontId="3" fillId="3" borderId="9" xfId="6" applyFont="1" applyFill="1" applyBorder="1" applyAlignment="1" applyProtection="1">
      <alignment horizontal="left"/>
    </xf>
    <xf numFmtId="0" fontId="3" fillId="3" borderId="9" xfId="6" applyFont="1" applyFill="1" applyBorder="1" applyAlignment="1" applyProtection="1">
      <alignment horizontal="center"/>
    </xf>
    <xf numFmtId="43" fontId="3" fillId="3" borderId="9" xfId="2" applyFont="1" applyFill="1" applyBorder="1" applyProtection="1"/>
    <xf numFmtId="10" fontId="3" fillId="3" borderId="9" xfId="9" applyNumberFormat="1" applyFont="1" applyFill="1" applyBorder="1" applyProtection="1"/>
    <xf numFmtId="43" fontId="3" fillId="3" borderId="10" xfId="2" applyFont="1" applyFill="1" applyBorder="1" applyProtection="1"/>
    <xf numFmtId="0" fontId="5" fillId="2" borderId="2" xfId="6" quotePrefix="1" applyFont="1" applyFill="1" applyBorder="1" applyProtection="1"/>
    <xf numFmtId="166" fontId="11" fillId="0" borderId="15" xfId="0" quotePrefix="1" applyNumberFormat="1" applyFont="1" applyBorder="1" applyAlignment="1" applyProtection="1">
      <alignment horizontal="right"/>
    </xf>
    <xf numFmtId="165" fontId="4" fillId="2" borderId="9" xfId="8" applyNumberFormat="1" applyFont="1" applyFill="1" applyBorder="1" applyAlignment="1" applyProtection="1">
      <alignment horizontal="center" vertical="center"/>
    </xf>
    <xf numFmtId="170" fontId="15" fillId="0" borderId="13" xfId="1" applyNumberFormat="1" applyFont="1" applyFill="1" applyBorder="1" applyAlignment="1" applyProtection="1">
      <alignment horizontal="center"/>
    </xf>
    <xf numFmtId="0" fontId="4" fillId="0" borderId="18" xfId="6" applyFont="1" applyBorder="1" applyAlignment="1" applyProtection="1">
      <alignment horizontal="center" vertical="center" wrapText="1"/>
    </xf>
    <xf numFmtId="43" fontId="4" fillId="0" borderId="19" xfId="2" applyFont="1" applyBorder="1" applyAlignment="1" applyProtection="1">
      <alignment horizontal="center" vertical="center" wrapText="1"/>
    </xf>
    <xf numFmtId="10" fontId="4" fillId="2" borderId="15" xfId="9" applyNumberFormat="1" applyFont="1" applyFill="1" applyBorder="1" applyAlignment="1" applyProtection="1">
      <alignment horizontal="right" indent="1"/>
    </xf>
    <xf numFmtId="0" fontId="1" fillId="2" borderId="11" xfId="6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/>
    <xf numFmtId="0" fontId="6" fillId="2" borderId="0" xfId="0" applyFont="1" applyFill="1" applyBorder="1" applyAlignment="1" applyProtection="1"/>
    <xf numFmtId="0" fontId="6" fillId="2" borderId="0" xfId="0" applyFont="1" applyFill="1" applyProtection="1"/>
    <xf numFmtId="0" fontId="6" fillId="0" borderId="0" xfId="0" applyFont="1" applyProtection="1"/>
    <xf numFmtId="0" fontId="6" fillId="2" borderId="0" xfId="0" applyFont="1" applyFill="1" applyAlignment="1" applyProtection="1">
      <alignment horizontal="left" wrapText="1"/>
    </xf>
    <xf numFmtId="0" fontId="6" fillId="0" borderId="0" xfId="0" applyFont="1" applyAlignment="1" applyProtection="1">
      <alignment horizontal="left" wrapText="1"/>
    </xf>
    <xf numFmtId="0" fontId="6" fillId="2" borderId="4" xfId="0" applyFont="1" applyFill="1" applyBorder="1" applyAlignment="1" applyProtection="1">
      <alignment horizontal="left" wrapText="1"/>
    </xf>
    <xf numFmtId="0" fontId="7" fillId="2" borderId="1" xfId="6" applyFont="1" applyFill="1" applyBorder="1" applyAlignment="1" applyProtection="1"/>
    <xf numFmtId="0" fontId="8" fillId="2" borderId="1" xfId="6" applyFont="1" applyFill="1" applyBorder="1" applyAlignment="1" applyProtection="1">
      <alignment horizontal="center" vertical="center"/>
    </xf>
    <xf numFmtId="165" fontId="1" fillId="4" borderId="20" xfId="8" applyNumberFormat="1" applyFont="1" applyFill="1" applyBorder="1" applyAlignment="1" applyProtection="1">
      <alignment horizontal="center" vertical="center"/>
      <protection locked="0"/>
    </xf>
    <xf numFmtId="0" fontId="12" fillId="4" borderId="21" xfId="0" applyFont="1" applyFill="1" applyBorder="1" applyAlignment="1" applyProtection="1">
      <alignment horizontal="center" vertical="center" wrapText="1"/>
      <protection locked="0"/>
    </xf>
    <xf numFmtId="0" fontId="12" fillId="4" borderId="2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/>
    <xf numFmtId="0" fontId="14" fillId="2" borderId="0" xfId="0" applyFont="1" applyFill="1" applyBorder="1" applyAlignment="1" applyProtection="1">
      <alignment horizontal="center" vertical="center"/>
    </xf>
    <xf numFmtId="0" fontId="1" fillId="2" borderId="24" xfId="6" applyFont="1" applyFill="1" applyBorder="1" applyAlignment="1" applyProtection="1">
      <alignment horizontal="left"/>
    </xf>
    <xf numFmtId="0" fontId="1" fillId="2" borderId="1" xfId="6" applyNumberFormat="1" applyFont="1" applyFill="1" applyBorder="1" applyAlignment="1" applyProtection="1">
      <alignment horizontal="left"/>
    </xf>
    <xf numFmtId="0" fontId="1" fillId="2" borderId="25" xfId="6" applyFont="1" applyFill="1" applyBorder="1" applyAlignment="1" applyProtection="1">
      <alignment horizontal="left"/>
    </xf>
    <xf numFmtId="0" fontId="1" fillId="2" borderId="1" xfId="6" applyFont="1" applyFill="1" applyBorder="1" applyAlignment="1" applyProtection="1">
      <alignment horizontal="left"/>
    </xf>
    <xf numFmtId="0" fontId="12" fillId="2" borderId="0" xfId="0" applyFont="1" applyFill="1" applyProtection="1"/>
    <xf numFmtId="0" fontId="12" fillId="0" borderId="0" xfId="0" applyFont="1" applyProtection="1"/>
    <xf numFmtId="0" fontId="12" fillId="0" borderId="0" xfId="0" applyFont="1" applyFill="1" applyProtection="1"/>
    <xf numFmtId="0" fontId="12" fillId="0" borderId="0" xfId="0" applyFont="1" applyBorder="1" applyProtection="1"/>
    <xf numFmtId="0" fontId="12" fillId="2" borderId="4" xfId="0" applyFont="1" applyFill="1" applyBorder="1" applyProtection="1"/>
    <xf numFmtId="10" fontId="1" fillId="2" borderId="4" xfId="9" applyNumberFormat="1" applyFont="1" applyFill="1" applyBorder="1" applyAlignment="1" applyProtection="1">
      <alignment horizontal="right" indent="1"/>
    </xf>
    <xf numFmtId="0" fontId="15" fillId="0" borderId="30" xfId="0" applyFont="1" applyBorder="1" applyAlignment="1" applyProtection="1">
      <alignment horizontal="center" vertical="center"/>
    </xf>
    <xf numFmtId="0" fontId="12" fillId="4" borderId="31" xfId="0" applyFont="1" applyFill="1" applyBorder="1" applyAlignment="1" applyProtection="1">
      <alignment horizontal="center" vertical="center"/>
      <protection locked="0"/>
    </xf>
    <xf numFmtId="15" fontId="1" fillId="4" borderId="20" xfId="0" applyNumberFormat="1" applyFont="1" applyFill="1" applyBorder="1" applyAlignment="1" applyProtection="1">
      <alignment horizontal="center"/>
      <protection locked="0"/>
    </xf>
    <xf numFmtId="49" fontId="1" fillId="4" borderId="20" xfId="0" applyNumberFormat="1" applyFont="1" applyFill="1" applyBorder="1" applyAlignment="1" applyProtection="1">
      <alignment horizontal="center"/>
      <protection locked="0"/>
    </xf>
    <xf numFmtId="1" fontId="1" fillId="4" borderId="20" xfId="2" applyNumberFormat="1" applyFont="1" applyFill="1" applyBorder="1" applyAlignment="1" applyProtection="1">
      <alignment horizontal="center"/>
      <protection locked="0"/>
    </xf>
    <xf numFmtId="49" fontId="1" fillId="4" borderId="21" xfId="0" applyNumberFormat="1" applyFont="1" applyFill="1" applyBorder="1" applyAlignment="1" applyProtection="1">
      <alignment horizontal="center"/>
      <protection locked="0"/>
    </xf>
    <xf numFmtId="0" fontId="12" fillId="4" borderId="31" xfId="0" applyFont="1" applyFill="1" applyBorder="1" applyAlignment="1" applyProtection="1">
      <alignment horizontal="center"/>
      <protection locked="0"/>
    </xf>
    <xf numFmtId="0" fontId="12" fillId="0" borderId="33" xfId="0" applyFont="1" applyBorder="1" applyProtection="1"/>
    <xf numFmtId="0" fontId="12" fillId="0" borderId="34" xfId="0" applyFont="1" applyBorder="1" applyProtection="1"/>
    <xf numFmtId="0" fontId="12" fillId="0" borderId="4" xfId="0" applyFont="1" applyBorder="1" applyProtection="1"/>
    <xf numFmtId="0" fontId="4" fillId="0" borderId="35" xfId="6" applyFont="1" applyFill="1" applyBorder="1" applyAlignment="1" applyProtection="1"/>
    <xf numFmtId="0" fontId="12" fillId="0" borderId="36" xfId="0" applyFont="1" applyBorder="1" applyProtection="1"/>
    <xf numFmtId="167" fontId="1" fillId="0" borderId="11" xfId="2" applyNumberFormat="1" applyFont="1" applyFill="1" applyBorder="1" applyAlignment="1" applyProtection="1">
      <alignment horizontal="center"/>
    </xf>
    <xf numFmtId="167" fontId="1" fillId="0" borderId="20" xfId="2" applyNumberFormat="1" applyFont="1" applyFill="1" applyBorder="1" applyAlignment="1" applyProtection="1">
      <alignment horizontal="center"/>
    </xf>
    <xf numFmtId="167" fontId="1" fillId="0" borderId="37" xfId="2" applyNumberFormat="1" applyFont="1" applyFill="1" applyBorder="1" applyAlignment="1" applyProtection="1">
      <alignment horizontal="center"/>
    </xf>
    <xf numFmtId="167" fontId="1" fillId="0" borderId="22" xfId="2" applyNumberFormat="1" applyFont="1" applyFill="1" applyBorder="1" applyAlignment="1" applyProtection="1">
      <alignment horizontal="center"/>
    </xf>
    <xf numFmtId="167" fontId="1" fillId="0" borderId="13" xfId="6" applyNumberFormat="1" applyFont="1" applyFill="1" applyBorder="1" applyAlignment="1" applyProtection="1"/>
    <xf numFmtId="0" fontId="4" fillId="0" borderId="0" xfId="6" applyFont="1" applyFill="1" applyBorder="1" applyAlignment="1" applyProtection="1"/>
    <xf numFmtId="167" fontId="1" fillId="0" borderId="34" xfId="6" applyNumberFormat="1" applyFont="1" applyFill="1" applyBorder="1" applyAlignment="1" applyProtection="1"/>
    <xf numFmtId="0" fontId="4" fillId="0" borderId="3" xfId="6" applyFont="1" applyFill="1" applyBorder="1" applyAlignment="1" applyProtection="1"/>
    <xf numFmtId="167" fontId="1" fillId="0" borderId="3" xfId="6" applyNumberFormat="1" applyFont="1" applyFill="1" applyBorder="1" applyAlignment="1" applyProtection="1"/>
    <xf numFmtId="170" fontId="1" fillId="4" borderId="20" xfId="1" applyNumberFormat="1" applyFont="1" applyFill="1" applyBorder="1" applyAlignment="1" applyProtection="1">
      <alignment horizontal="center" vertical="center" wrapText="1"/>
      <protection locked="0"/>
    </xf>
    <xf numFmtId="170" fontId="1" fillId="4" borderId="21" xfId="1" applyNumberFormat="1" applyFont="1" applyFill="1" applyBorder="1" applyAlignment="1" applyProtection="1">
      <alignment horizontal="center" vertical="center" wrapText="1"/>
      <protection locked="0"/>
    </xf>
    <xf numFmtId="170" fontId="1" fillId="4" borderId="20" xfId="1" applyNumberFormat="1" applyFont="1" applyFill="1" applyBorder="1" applyAlignment="1" applyProtection="1">
      <alignment horizontal="center" vertical="center"/>
      <protection locked="0"/>
    </xf>
    <xf numFmtId="2" fontId="1" fillId="4" borderId="20" xfId="8" applyNumberFormat="1" applyFont="1" applyFill="1" applyBorder="1" applyAlignment="1" applyProtection="1">
      <alignment horizontal="center" vertical="center"/>
      <protection locked="0"/>
    </xf>
    <xf numFmtId="0" fontId="12" fillId="4" borderId="35" xfId="0" applyFont="1" applyFill="1" applyBorder="1" applyAlignment="1" applyProtection="1">
      <alignment horizontal="center"/>
      <protection locked="0"/>
    </xf>
    <xf numFmtId="15" fontId="1" fillId="4" borderId="21" xfId="0" applyNumberFormat="1" applyFont="1" applyFill="1" applyBorder="1" applyAlignment="1" applyProtection="1">
      <alignment horizontal="center"/>
      <protection locked="0"/>
    </xf>
    <xf numFmtId="49" fontId="1" fillId="4" borderId="43" xfId="0" applyNumberFormat="1" applyFont="1" applyFill="1" applyBorder="1" applyAlignment="1" applyProtection="1">
      <alignment horizontal="center"/>
      <protection locked="0"/>
    </xf>
    <xf numFmtId="0" fontId="12" fillId="4" borderId="43" xfId="0" applyFont="1" applyFill="1" applyBorder="1" applyAlignment="1" applyProtection="1">
      <alignment horizontal="center"/>
      <protection locked="0"/>
    </xf>
    <xf numFmtId="170" fontId="1" fillId="4" borderId="43" xfId="1" applyNumberFormat="1" applyFont="1" applyFill="1" applyBorder="1" applyAlignment="1" applyProtection="1">
      <alignment horizontal="center" vertical="center"/>
      <protection locked="0"/>
    </xf>
    <xf numFmtId="165" fontId="1" fillId="4" borderId="43" xfId="8" applyNumberFormat="1" applyFont="1" applyFill="1" applyBorder="1" applyAlignment="1" applyProtection="1">
      <alignment horizontal="center" vertical="center"/>
      <protection locked="0"/>
    </xf>
    <xf numFmtId="2" fontId="1" fillId="4" borderId="43" xfId="8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 wrapText="1"/>
    </xf>
    <xf numFmtId="9" fontId="10" fillId="0" borderId="0" xfId="8" applyFont="1"/>
    <xf numFmtId="0" fontId="17" fillId="0" borderId="47" xfId="0" applyFont="1" applyBorder="1" applyAlignment="1">
      <alignment horizontal="left" vertical="center"/>
    </xf>
    <xf numFmtId="0" fontId="0" fillId="5" borderId="20" xfId="0" applyFill="1" applyBorder="1"/>
    <xf numFmtId="9" fontId="10" fillId="0" borderId="20" xfId="8" applyFont="1" applyBorder="1" applyAlignment="1">
      <alignment horizontal="center"/>
    </xf>
    <xf numFmtId="0" fontId="0" fillId="6" borderId="20" xfId="0" applyFill="1" applyBorder="1"/>
    <xf numFmtId="0" fontId="0" fillId="2" borderId="0" xfId="0" applyFill="1"/>
    <xf numFmtId="164" fontId="0" fillId="0" borderId="0" xfId="0" applyNumberFormat="1"/>
    <xf numFmtId="0" fontId="18" fillId="2" borderId="0" xfId="0" applyFont="1" applyFill="1"/>
    <xf numFmtId="0" fontId="19" fillId="2" borderId="26" xfId="6" applyFont="1" applyFill="1" applyBorder="1" applyAlignment="1">
      <alignment horizontal="left"/>
    </xf>
    <xf numFmtId="0" fontId="18" fillId="0" borderId="0" xfId="0" applyFont="1"/>
    <xf numFmtId="0" fontId="19" fillId="2" borderId="48" xfId="6" applyFont="1" applyFill="1" applyBorder="1" applyAlignment="1">
      <alignment horizontal="left"/>
    </xf>
    <xf numFmtId="0" fontId="19" fillId="2" borderId="48" xfId="6" applyFont="1" applyFill="1" applyBorder="1"/>
    <xf numFmtId="0" fontId="19" fillId="2" borderId="49" xfId="6" applyFont="1" applyFill="1" applyBorder="1" applyAlignment="1">
      <alignment horizontal="left"/>
    </xf>
    <xf numFmtId="0" fontId="18" fillId="3" borderId="8" xfId="0" applyFont="1" applyFill="1" applyBorder="1"/>
    <xf numFmtId="0" fontId="18" fillId="3" borderId="9" xfId="0" applyFont="1" applyFill="1" applyBorder="1"/>
    <xf numFmtId="0" fontId="15" fillId="0" borderId="51" xfId="0" applyFont="1" applyBorder="1" applyAlignment="1">
      <alignment horizontal="center" vertical="center" wrapText="1"/>
    </xf>
    <xf numFmtId="0" fontId="4" fillId="0" borderId="10" xfId="6" applyFont="1" applyBorder="1" applyAlignment="1">
      <alignment horizontal="center" vertical="center" wrapText="1"/>
    </xf>
    <xf numFmtId="0" fontId="18" fillId="4" borderId="12" xfId="0" applyFont="1" applyFill="1" applyBorder="1"/>
    <xf numFmtId="0" fontId="18" fillId="4" borderId="11" xfId="0" applyFont="1" applyFill="1" applyBorder="1"/>
    <xf numFmtId="0" fontId="18" fillId="4" borderId="23" xfId="0" applyFont="1" applyFill="1" applyBorder="1" applyAlignment="1" applyProtection="1">
      <alignment horizontal="center" vertical="center"/>
      <protection locked="0"/>
    </xf>
    <xf numFmtId="14" fontId="19" fillId="4" borderId="21" xfId="0" applyNumberFormat="1" applyFont="1" applyFill="1" applyBorder="1" applyAlignment="1" applyProtection="1">
      <alignment horizontal="center"/>
      <protection locked="0"/>
    </xf>
    <xf numFmtId="15" fontId="19" fillId="4" borderId="25" xfId="0" applyNumberFormat="1" applyFont="1" applyFill="1" applyBorder="1" applyAlignment="1" applyProtection="1">
      <alignment horizontal="center"/>
      <protection locked="0"/>
    </xf>
    <xf numFmtId="169" fontId="19" fillId="4" borderId="25" xfId="1" applyNumberFormat="1" applyFont="1" applyFill="1" applyBorder="1" applyAlignment="1" applyProtection="1">
      <alignment horizontal="center"/>
      <protection locked="0"/>
    </xf>
    <xf numFmtId="9" fontId="19" fillId="7" borderId="25" xfId="8" applyFont="1" applyFill="1" applyBorder="1" applyAlignment="1" applyProtection="1">
      <alignment horizontal="center"/>
      <protection locked="0"/>
    </xf>
    <xf numFmtId="2" fontId="19" fillId="7" borderId="25" xfId="8" applyNumberFormat="1" applyFont="1" applyFill="1" applyBorder="1" applyAlignment="1" applyProtection="1">
      <alignment horizontal="center"/>
      <protection locked="0"/>
    </xf>
    <xf numFmtId="44" fontId="19" fillId="7" borderId="52" xfId="4" applyFont="1" applyFill="1" applyBorder="1" applyAlignment="1" applyProtection="1">
      <alignment horizontal="center" vertical="center" wrapText="1"/>
      <protection locked="0"/>
    </xf>
    <xf numFmtId="0" fontId="21" fillId="0" borderId="0" xfId="0" applyFont="1"/>
    <xf numFmtId="0" fontId="18" fillId="4" borderId="53" xfId="0" applyFont="1" applyFill="1" applyBorder="1"/>
    <xf numFmtId="0" fontId="18" fillId="4" borderId="21" xfId="0" applyFont="1" applyFill="1" applyBorder="1"/>
    <xf numFmtId="0" fontId="18" fillId="4" borderId="45" xfId="0" applyFont="1" applyFill="1" applyBorder="1" applyAlignment="1" applyProtection="1">
      <alignment horizontal="center" vertical="center"/>
      <protection locked="0"/>
    </xf>
    <xf numFmtId="0" fontId="22" fillId="0" borderId="0" xfId="0" applyFont="1"/>
    <xf numFmtId="0" fontId="18" fillId="4" borderId="31" xfId="0" applyFont="1" applyFill="1" applyBorder="1"/>
    <xf numFmtId="0" fontId="18" fillId="4" borderId="20" xfId="0" applyFont="1" applyFill="1" applyBorder="1"/>
    <xf numFmtId="0" fontId="18" fillId="4" borderId="45" xfId="0" applyFont="1" applyFill="1" applyBorder="1" applyAlignment="1" applyProtection="1">
      <alignment horizontal="center"/>
      <protection locked="0"/>
    </xf>
    <xf numFmtId="0" fontId="18" fillId="4" borderId="32" xfId="0" applyFont="1" applyFill="1" applyBorder="1"/>
    <xf numFmtId="0" fontId="18" fillId="4" borderId="22" xfId="0" applyFont="1" applyFill="1" applyBorder="1"/>
    <xf numFmtId="0" fontId="18" fillId="4" borderId="54" xfId="0" applyFont="1" applyFill="1" applyBorder="1" applyAlignment="1" applyProtection="1">
      <alignment horizontal="center"/>
      <protection locked="0"/>
    </xf>
    <xf numFmtId="14" fontId="19" fillId="4" borderId="43" xfId="0" applyNumberFormat="1" applyFont="1" applyFill="1" applyBorder="1" applyAlignment="1" applyProtection="1">
      <alignment horizontal="center"/>
      <protection locked="0"/>
    </xf>
    <xf numFmtId="169" fontId="19" fillId="4" borderId="55" xfId="1" applyNumberFormat="1" applyFont="1" applyFill="1" applyBorder="1" applyAlignment="1" applyProtection="1">
      <alignment horizontal="center"/>
      <protection locked="0"/>
    </xf>
    <xf numFmtId="9" fontId="19" fillId="7" borderId="55" xfId="8" applyFont="1" applyFill="1" applyBorder="1" applyAlignment="1" applyProtection="1">
      <alignment horizontal="center"/>
      <protection locked="0"/>
    </xf>
    <xf numFmtId="44" fontId="19" fillId="7" borderId="56" xfId="4" applyFont="1" applyFill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/>
    <xf numFmtId="0" fontId="18" fillId="2" borderId="3" xfId="0" applyFont="1" applyFill="1" applyBorder="1"/>
    <xf numFmtId="0" fontId="18" fillId="0" borderId="9" xfId="0" applyFont="1" applyBorder="1"/>
    <xf numFmtId="0" fontId="18" fillId="0" borderId="10" xfId="0" applyFont="1" applyBorder="1"/>
    <xf numFmtId="169" fontId="18" fillId="0" borderId="51" xfId="1" applyNumberFormat="1" applyFont="1" applyBorder="1" applyAlignment="1" applyProtection="1">
      <alignment horizontal="center" vertical="center"/>
    </xf>
    <xf numFmtId="2" fontId="18" fillId="0" borderId="10" xfId="0" applyNumberFormat="1" applyFont="1" applyBorder="1"/>
    <xf numFmtId="44" fontId="23" fillId="0" borderId="14" xfId="4" applyFont="1" applyFill="1" applyBorder="1" applyAlignment="1" applyProtection="1">
      <alignment horizontal="center"/>
    </xf>
    <xf numFmtId="0" fontId="18" fillId="0" borderId="36" xfId="0" applyFont="1" applyBorder="1"/>
    <xf numFmtId="43" fontId="19" fillId="7" borderId="17" xfId="1" applyFont="1" applyFill="1" applyBorder="1" applyAlignment="1" applyProtection="1">
      <alignment horizontal="center"/>
    </xf>
    <xf numFmtId="168" fontId="1" fillId="7" borderId="23" xfId="9" applyNumberFormat="1" applyFont="1" applyFill="1" applyBorder="1" applyAlignment="1" applyProtection="1">
      <alignment horizontal="center" vertical="center" wrapText="1"/>
    </xf>
    <xf numFmtId="43" fontId="1" fillId="7" borderId="17" xfId="1" applyFont="1" applyFill="1" applyBorder="1" applyAlignment="1" applyProtection="1">
      <alignment horizontal="center" vertical="center" wrapText="1"/>
    </xf>
    <xf numFmtId="168" fontId="1" fillId="7" borderId="20" xfId="9" applyNumberFormat="1" applyFont="1" applyFill="1" applyBorder="1" applyAlignment="1" applyProtection="1">
      <alignment horizontal="center" vertical="center" wrapText="1"/>
    </xf>
    <xf numFmtId="43" fontId="1" fillId="7" borderId="16" xfId="1" applyFont="1" applyFill="1" applyBorder="1" applyAlignment="1" applyProtection="1">
      <alignment horizontal="center"/>
    </xf>
    <xf numFmtId="168" fontId="1" fillId="7" borderId="43" xfId="9" applyNumberFormat="1" applyFont="1" applyFill="1" applyBorder="1" applyAlignment="1" applyProtection="1">
      <alignment horizontal="center" vertical="center" wrapText="1"/>
    </xf>
    <xf numFmtId="43" fontId="1" fillId="7" borderId="4" xfId="1" applyFont="1" applyFill="1" applyBorder="1" applyAlignment="1" applyProtection="1">
      <alignment horizontal="center"/>
    </xf>
    <xf numFmtId="10" fontId="1" fillId="7" borderId="26" xfId="9" applyNumberFormat="1" applyFont="1" applyFill="1" applyBorder="1" applyAlignment="1" applyProtection="1">
      <alignment horizontal="right" indent="1"/>
    </xf>
    <xf numFmtId="43" fontId="1" fillId="7" borderId="27" xfId="1" applyFont="1" applyFill="1" applyBorder="1" applyAlignment="1" applyProtection="1">
      <alignment horizontal="center"/>
    </xf>
    <xf numFmtId="43" fontId="1" fillId="7" borderId="17" xfId="1" applyFont="1" applyFill="1" applyBorder="1" applyAlignment="1" applyProtection="1">
      <alignment horizontal="center"/>
    </xf>
    <xf numFmtId="10" fontId="1" fillId="7" borderId="4" xfId="9" applyNumberFormat="1" applyFont="1" applyFill="1" applyBorder="1" applyAlignment="1" applyProtection="1">
      <alignment horizontal="right" indent="1"/>
    </xf>
    <xf numFmtId="10" fontId="4" fillId="7" borderId="4" xfId="9" applyNumberFormat="1" applyFont="1" applyFill="1" applyBorder="1" applyAlignment="1" applyProtection="1">
      <alignment horizontal="right" indent="1"/>
    </xf>
    <xf numFmtId="44" fontId="4" fillId="7" borderId="5" xfId="4" applyFont="1" applyFill="1" applyBorder="1" applyAlignment="1" applyProtection="1">
      <alignment horizontal="center"/>
    </xf>
    <xf numFmtId="0" fontId="15" fillId="7" borderId="12" xfId="0" applyFont="1" applyFill="1" applyBorder="1" applyAlignment="1" applyProtection="1">
      <alignment horizontal="center" vertical="center" wrapText="1"/>
    </xf>
    <xf numFmtId="0" fontId="4" fillId="7" borderId="11" xfId="6" applyFont="1" applyFill="1" applyBorder="1" applyAlignment="1" applyProtection="1">
      <alignment horizontal="center" vertical="center" wrapText="1"/>
    </xf>
    <xf numFmtId="0" fontId="4" fillId="7" borderId="13" xfId="6" applyFont="1" applyFill="1" applyBorder="1" applyAlignment="1" applyProtection="1">
      <alignment horizontal="center" vertical="center" wrapText="1"/>
    </xf>
    <xf numFmtId="10" fontId="4" fillId="7" borderId="13" xfId="9" applyNumberFormat="1" applyFont="1" applyFill="1" applyBorder="1" applyAlignment="1" applyProtection="1">
      <alignment horizontal="center" vertical="center" wrapText="1"/>
    </xf>
    <xf numFmtId="43" fontId="4" fillId="7" borderId="14" xfId="2" applyFont="1" applyFill="1" applyBorder="1" applyAlignment="1" applyProtection="1">
      <alignment horizontal="center" vertical="center" wrapText="1"/>
    </xf>
    <xf numFmtId="1" fontId="1" fillId="7" borderId="12" xfId="6" applyNumberFormat="1" applyFont="1" applyFill="1" applyBorder="1" applyAlignment="1" applyProtection="1">
      <alignment horizontal="center"/>
    </xf>
    <xf numFmtId="167" fontId="1" fillId="7" borderId="11" xfId="2" applyNumberFormat="1" applyFont="1" applyFill="1" applyBorder="1" applyAlignment="1" applyProtection="1">
      <alignment horizontal="center"/>
    </xf>
    <xf numFmtId="165" fontId="1" fillId="7" borderId="11" xfId="9" applyNumberFormat="1" applyFont="1" applyFill="1" applyBorder="1" applyAlignment="1" applyProtection="1">
      <alignment horizontal="center"/>
    </xf>
    <xf numFmtId="168" fontId="1" fillId="7" borderId="11" xfId="9" applyNumberFormat="1" applyFont="1" applyFill="1" applyBorder="1" applyAlignment="1" applyProtection="1">
      <alignment horizontal="right" indent="1"/>
    </xf>
    <xf numFmtId="43" fontId="1" fillId="7" borderId="28" xfId="1" applyFont="1" applyFill="1" applyBorder="1" applyAlignment="1" applyProtection="1"/>
    <xf numFmtId="1" fontId="1" fillId="7" borderId="31" xfId="6" applyNumberFormat="1" applyFont="1" applyFill="1" applyBorder="1" applyAlignment="1" applyProtection="1">
      <alignment horizontal="center"/>
    </xf>
    <xf numFmtId="167" fontId="1" fillId="7" borderId="20" xfId="2" applyNumberFormat="1" applyFont="1" applyFill="1" applyBorder="1" applyAlignment="1" applyProtection="1">
      <alignment horizontal="center"/>
    </xf>
    <xf numFmtId="165" fontId="1" fillId="7" borderId="20" xfId="9" applyNumberFormat="1" applyFont="1" applyFill="1" applyBorder="1" applyAlignment="1" applyProtection="1">
      <alignment horizontal="center"/>
    </xf>
    <xf numFmtId="168" fontId="1" fillId="7" borderId="20" xfId="9" applyNumberFormat="1" applyFont="1" applyFill="1" applyBorder="1" applyAlignment="1" applyProtection="1">
      <alignment horizontal="right" indent="1"/>
    </xf>
    <xf numFmtId="43" fontId="1" fillId="7" borderId="29" xfId="1" applyFont="1" applyFill="1" applyBorder="1" applyAlignment="1" applyProtection="1"/>
    <xf numFmtId="1" fontId="1" fillId="7" borderId="40" xfId="6" applyNumberFormat="1" applyFont="1" applyFill="1" applyBorder="1" applyAlignment="1" applyProtection="1">
      <alignment horizontal="center"/>
    </xf>
    <xf numFmtId="167" fontId="1" fillId="7" borderId="41" xfId="2" applyNumberFormat="1" applyFont="1" applyFill="1" applyBorder="1" applyAlignment="1" applyProtection="1">
      <alignment horizontal="center"/>
    </xf>
    <xf numFmtId="43" fontId="1" fillId="7" borderId="42" xfId="1" applyFont="1" applyFill="1" applyBorder="1" applyAlignment="1" applyProtection="1"/>
    <xf numFmtId="1" fontId="1" fillId="7" borderId="32" xfId="6" applyNumberFormat="1" applyFont="1" applyFill="1" applyBorder="1" applyAlignment="1" applyProtection="1">
      <alignment horizontal="center"/>
    </xf>
    <xf numFmtId="167" fontId="1" fillId="7" borderId="22" xfId="2" applyNumberFormat="1" applyFont="1" applyFill="1" applyBorder="1" applyAlignment="1" applyProtection="1">
      <alignment horizontal="center"/>
    </xf>
    <xf numFmtId="168" fontId="1" fillId="7" borderId="0" xfId="9" applyNumberFormat="1" applyFont="1" applyFill="1" applyBorder="1" applyAlignment="1" applyProtection="1">
      <alignment horizontal="right" indent="1"/>
    </xf>
    <xf numFmtId="0" fontId="4" fillId="7" borderId="35" xfId="6" applyFont="1" applyFill="1" applyBorder="1" applyAlignment="1" applyProtection="1"/>
    <xf numFmtId="167" fontId="4" fillId="7" borderId="13" xfId="6" applyNumberFormat="1" applyFont="1" applyFill="1" applyBorder="1" applyAlignment="1" applyProtection="1"/>
    <xf numFmtId="165" fontId="4" fillId="7" borderId="13" xfId="9" applyNumberFormat="1" applyFont="1" applyFill="1" applyBorder="1" applyAlignment="1" applyProtection="1">
      <alignment horizontal="center"/>
    </xf>
    <xf numFmtId="43" fontId="1" fillId="7" borderId="27" xfId="1" applyFont="1" applyFill="1" applyBorder="1" applyAlignment="1" applyProtection="1"/>
    <xf numFmtId="43" fontId="1" fillId="7" borderId="16" xfId="1" applyFont="1" applyFill="1" applyBorder="1" applyAlignment="1" applyProtection="1"/>
    <xf numFmtId="44" fontId="4" fillId="7" borderId="5" xfId="4" applyFont="1" applyFill="1" applyBorder="1" applyAlignment="1" applyProtection="1"/>
    <xf numFmtId="0" fontId="23" fillId="0" borderId="1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43" fontId="20" fillId="0" borderId="4" xfId="1" applyFont="1" applyFill="1" applyBorder="1" applyAlignment="1" applyProtection="1">
      <alignment horizontal="center"/>
    </xf>
    <xf numFmtId="43" fontId="1" fillId="7" borderId="17" xfId="1" applyNumberFormat="1" applyFont="1" applyFill="1" applyBorder="1" applyAlignment="1" applyProtection="1">
      <alignment horizontal="center"/>
    </xf>
    <xf numFmtId="0" fontId="5" fillId="2" borderId="3" xfId="6" quotePrefix="1" applyFont="1" applyFill="1" applyBorder="1" applyAlignment="1" applyProtection="1">
      <alignment horizontal="center"/>
    </xf>
    <xf numFmtId="0" fontId="2" fillId="2" borderId="33" xfId="6" applyFont="1" applyFill="1" applyBorder="1" applyAlignment="1" applyProtection="1">
      <alignment horizontal="right" vertical="center" wrapText="1" indent="1"/>
    </xf>
    <xf numFmtId="0" fontId="2" fillId="2" borderId="34" xfId="6" applyFont="1" applyFill="1" applyBorder="1" applyAlignment="1" applyProtection="1">
      <alignment horizontal="right" vertical="center" indent="1"/>
    </xf>
    <xf numFmtId="0" fontId="2" fillId="2" borderId="28" xfId="6" applyFont="1" applyFill="1" applyBorder="1" applyAlignment="1" applyProtection="1">
      <alignment horizontal="right" vertical="center" indent="1"/>
    </xf>
    <xf numFmtId="0" fontId="9" fillId="3" borderId="8" xfId="0" applyFon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9" fillId="3" borderId="10" xfId="0" applyFont="1" applyFill="1" applyBorder="1" applyAlignment="1" applyProtection="1">
      <alignment horizontal="center"/>
    </xf>
    <xf numFmtId="0" fontId="1" fillId="4" borderId="6" xfId="6" applyFont="1" applyFill="1" applyBorder="1" applyAlignment="1" applyProtection="1">
      <alignment horizontal="left"/>
      <protection locked="0"/>
    </xf>
    <xf numFmtId="0" fontId="1" fillId="4" borderId="39" xfId="6" applyFont="1" applyFill="1" applyBorder="1" applyAlignment="1" applyProtection="1">
      <alignment horizontal="left"/>
      <protection locked="0"/>
    </xf>
    <xf numFmtId="0" fontId="1" fillId="4" borderId="16" xfId="6" applyFont="1" applyFill="1" applyBorder="1" applyAlignment="1" applyProtection="1">
      <alignment horizontal="left"/>
      <protection locked="0"/>
    </xf>
    <xf numFmtId="0" fontId="4" fillId="0" borderId="8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1" fillId="4" borderId="6" xfId="6" applyNumberFormat="1" applyFont="1" applyFill="1" applyBorder="1" applyAlignment="1" applyProtection="1">
      <alignment horizontal="left"/>
      <protection locked="0"/>
    </xf>
    <xf numFmtId="0" fontId="1" fillId="4" borderId="39" xfId="6" applyNumberFormat="1" applyFont="1" applyFill="1" applyBorder="1" applyAlignment="1" applyProtection="1">
      <alignment horizontal="left"/>
      <protection locked="0"/>
    </xf>
    <xf numFmtId="0" fontId="1" fillId="4" borderId="46" xfId="6" applyNumberFormat="1" applyFont="1" applyFill="1" applyBorder="1" applyAlignment="1" applyProtection="1">
      <alignment horizontal="left"/>
      <protection locked="0"/>
    </xf>
    <xf numFmtId="0" fontId="1" fillId="4" borderId="16" xfId="6" applyNumberFormat="1" applyFont="1" applyFill="1" applyBorder="1" applyAlignment="1" applyProtection="1">
      <alignment horizontal="left"/>
      <protection locked="0"/>
    </xf>
    <xf numFmtId="0" fontId="12" fillId="4" borderId="18" xfId="0" applyFont="1" applyFill="1" applyBorder="1" applyAlignment="1" applyProtection="1">
      <alignment horizontal="left"/>
      <protection locked="0"/>
    </xf>
    <xf numFmtId="0" fontId="12" fillId="4" borderId="19" xfId="0" applyFont="1" applyFill="1" applyBorder="1" applyAlignment="1" applyProtection="1">
      <alignment horizontal="left"/>
      <protection locked="0"/>
    </xf>
    <xf numFmtId="0" fontId="12" fillId="4" borderId="6" xfId="0" applyFont="1" applyFill="1" applyBorder="1" applyAlignment="1" applyProtection="1">
      <alignment horizontal="left"/>
      <protection locked="0"/>
    </xf>
    <xf numFmtId="0" fontId="12" fillId="4" borderId="16" xfId="0" applyFont="1" applyFill="1" applyBorder="1" applyAlignment="1" applyProtection="1">
      <alignment horizontal="left"/>
      <protection locked="0"/>
    </xf>
    <xf numFmtId="0" fontId="7" fillId="4" borderId="6" xfId="6" applyFont="1" applyFill="1" applyBorder="1" applyAlignment="1" applyProtection="1">
      <alignment horizontal="center" vertical="center" wrapText="1"/>
      <protection locked="0"/>
    </xf>
    <xf numFmtId="0" fontId="7" fillId="4" borderId="39" xfId="6" applyFont="1" applyFill="1" applyBorder="1" applyAlignment="1" applyProtection="1">
      <alignment horizontal="center" vertical="center" wrapText="1"/>
      <protection locked="0"/>
    </xf>
    <xf numFmtId="0" fontId="7" fillId="4" borderId="39" xfId="6" applyFont="1" applyFill="1" applyBorder="1" applyAlignment="1" applyProtection="1">
      <alignment horizontal="center" vertical="center"/>
      <protection locked="0"/>
    </xf>
    <xf numFmtId="0" fontId="7" fillId="4" borderId="6" xfId="6" applyFont="1" applyFill="1" applyBorder="1" applyAlignment="1" applyProtection="1">
      <alignment horizontal="center" vertical="center"/>
      <protection locked="0"/>
    </xf>
    <xf numFmtId="0" fontId="7" fillId="4" borderId="45" xfId="6" applyFont="1" applyFill="1" applyBorder="1" applyAlignment="1" applyProtection="1">
      <alignment horizontal="center" vertical="center"/>
      <protection locked="0"/>
    </xf>
    <xf numFmtId="0" fontId="7" fillId="4" borderId="16" xfId="6" applyFont="1" applyFill="1" applyBorder="1" applyAlignment="1" applyProtection="1">
      <alignment horizontal="center" vertical="center"/>
      <protection locked="0"/>
    </xf>
    <xf numFmtId="0" fontId="8" fillId="2" borderId="46" xfId="6" applyFont="1" applyFill="1" applyBorder="1" applyAlignment="1" applyProtection="1">
      <alignment horizontal="center"/>
    </xf>
    <xf numFmtId="0" fontId="8" fillId="2" borderId="17" xfId="6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wrapText="1"/>
    </xf>
    <xf numFmtId="0" fontId="6" fillId="2" borderId="0" xfId="0" applyFont="1" applyFill="1" applyBorder="1" applyAlignment="1" applyProtection="1"/>
    <xf numFmtId="0" fontId="6" fillId="2" borderId="4" xfId="0" applyFont="1" applyFill="1" applyBorder="1" applyAlignment="1" applyProtection="1"/>
    <xf numFmtId="0" fontId="6" fillId="2" borderId="1" xfId="0" applyFont="1" applyFill="1" applyBorder="1" applyProtection="1"/>
    <xf numFmtId="0" fontId="6" fillId="2" borderId="0" xfId="0" applyFont="1" applyFill="1" applyBorder="1" applyProtection="1"/>
    <xf numFmtId="0" fontId="6" fillId="2" borderId="4" xfId="0" applyFont="1" applyFill="1" applyBorder="1" applyProtection="1"/>
    <xf numFmtId="0" fontId="23" fillId="7" borderId="8" xfId="0" applyFont="1" applyFill="1" applyBorder="1" applyAlignment="1" applyProtection="1">
      <alignment horizontal="left"/>
      <protection locked="0"/>
    </xf>
    <xf numFmtId="0" fontId="23" fillId="7" borderId="9" xfId="0" applyFont="1" applyFill="1" applyBorder="1" applyAlignment="1" applyProtection="1">
      <alignment horizontal="left"/>
      <protection locked="0"/>
    </xf>
    <xf numFmtId="0" fontId="23" fillId="7" borderId="10" xfId="0" applyFont="1" applyFill="1" applyBorder="1" applyAlignment="1" applyProtection="1">
      <alignment horizontal="left"/>
      <protection locked="0"/>
    </xf>
    <xf numFmtId="0" fontId="1" fillId="4" borderId="38" xfId="6" applyFont="1" applyFill="1" applyBorder="1" applyAlignment="1" applyProtection="1">
      <alignment horizontal="left"/>
      <protection locked="0"/>
    </xf>
    <xf numFmtId="0" fontId="1" fillId="4" borderId="18" xfId="6" applyFont="1" applyFill="1" applyBorder="1" applyAlignment="1" applyProtection="1">
      <alignment horizontal="left"/>
      <protection locked="0"/>
    </xf>
    <xf numFmtId="0" fontId="1" fillId="4" borderId="44" xfId="6" applyFont="1" applyFill="1" applyBorder="1" applyAlignment="1" applyProtection="1">
      <alignment horizontal="left"/>
      <protection locked="0"/>
    </xf>
    <xf numFmtId="0" fontId="1" fillId="4" borderId="45" xfId="6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/>
    <xf numFmtId="0" fontId="5" fillId="2" borderId="33" xfId="6" applyFont="1" applyFill="1" applyBorder="1" applyAlignment="1" applyProtection="1">
      <alignment horizontal="left"/>
    </xf>
    <xf numFmtId="0" fontId="5" fillId="2" borderId="34" xfId="6" applyFont="1" applyFill="1" applyBorder="1" applyAlignment="1" applyProtection="1">
      <alignment horizontal="left"/>
    </xf>
    <xf numFmtId="0" fontId="5" fillId="2" borderId="28" xfId="6" applyFont="1" applyFill="1" applyBorder="1" applyAlignment="1" applyProtection="1">
      <alignment horizontal="left"/>
    </xf>
    <xf numFmtId="0" fontId="14" fillId="2" borderId="0" xfId="0" applyFont="1" applyFill="1" applyBorder="1" applyAlignment="1" applyProtection="1">
      <alignment horizontal="center" vertical="center"/>
    </xf>
    <xf numFmtId="44" fontId="4" fillId="7" borderId="8" xfId="4" applyFont="1" applyFill="1" applyBorder="1" applyAlignment="1" applyProtection="1">
      <alignment horizontal="center"/>
    </xf>
    <xf numFmtId="44" fontId="4" fillId="7" borderId="9" xfId="4" applyFont="1" applyFill="1" applyBorder="1" applyAlignment="1" applyProtection="1">
      <alignment horizontal="center"/>
    </xf>
    <xf numFmtId="44" fontId="4" fillId="7" borderId="10" xfId="4" applyFont="1" applyFill="1" applyBorder="1" applyAlignment="1" applyProtection="1">
      <alignment horizontal="center"/>
    </xf>
    <xf numFmtId="0" fontId="19" fillId="3" borderId="9" xfId="6" applyFont="1" applyFill="1" applyBorder="1" applyAlignment="1">
      <alignment horizontal="center"/>
    </xf>
    <xf numFmtId="0" fontId="19" fillId="3" borderId="10" xfId="6" applyFont="1" applyFill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" fillId="2" borderId="33" xfId="6" applyFont="1" applyFill="1" applyBorder="1" applyAlignment="1">
      <alignment horizontal="right" vertical="center" wrapText="1" indent="2"/>
    </xf>
    <xf numFmtId="0" fontId="2" fillId="2" borderId="34" xfId="6" applyFont="1" applyFill="1" applyBorder="1" applyAlignment="1">
      <alignment horizontal="right" vertical="center" wrapText="1" indent="2"/>
    </xf>
    <xf numFmtId="0" fontId="2" fillId="2" borderId="28" xfId="6" applyFont="1" applyFill="1" applyBorder="1" applyAlignment="1">
      <alignment horizontal="right" vertical="center" wrapText="1" indent="2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8" fillId="4" borderId="34" xfId="0" applyFont="1" applyFill="1" applyBorder="1"/>
    <xf numFmtId="0" fontId="18" fillId="4" borderId="28" xfId="0" applyFont="1" applyFill="1" applyBorder="1"/>
    <xf numFmtId="0" fontId="18" fillId="4" borderId="39" xfId="0" applyFont="1" applyFill="1" applyBorder="1"/>
    <xf numFmtId="0" fontId="18" fillId="4" borderId="16" xfId="0" applyFont="1" applyFill="1" applyBorder="1"/>
    <xf numFmtId="0" fontId="18" fillId="4" borderId="45" xfId="0" applyFont="1" applyFill="1" applyBorder="1"/>
    <xf numFmtId="0" fontId="19" fillId="4" borderId="46" xfId="6" applyFont="1" applyFill="1" applyBorder="1" applyAlignment="1" applyProtection="1">
      <alignment horizontal="left"/>
      <protection locked="0"/>
    </xf>
    <xf numFmtId="0" fontId="19" fillId="4" borderId="17" xfId="6" applyFont="1" applyFill="1" applyBorder="1" applyAlignment="1" applyProtection="1">
      <alignment horizontal="left"/>
      <protection locked="0"/>
    </xf>
    <xf numFmtId="0" fontId="18" fillId="4" borderId="50" xfId="0" applyFont="1" applyFill="1" applyBorder="1"/>
    <xf numFmtId="0" fontId="18" fillId="4" borderId="5" xfId="0" applyFont="1" applyFill="1" applyBorder="1"/>
  </cellXfs>
  <cellStyles count="11">
    <cellStyle name="Comma" xfId="1" builtinId="3"/>
    <cellStyle name="Comma 2" xfId="2" xr:uid="{00000000-0005-0000-0000-000001000000}"/>
    <cellStyle name="Comma 3" xfId="3" xr:uid="{00000000-0005-0000-0000-000002000000}"/>
    <cellStyle name="Currency" xfId="4" builtinId="4"/>
    <cellStyle name="Currency 2" xfId="5" xr:uid="{00000000-0005-0000-0000-000004000000}"/>
    <cellStyle name="Normal" xfId="0" builtinId="0"/>
    <cellStyle name="Normal 2" xfId="6" xr:uid="{00000000-0005-0000-0000-000006000000}"/>
    <cellStyle name="Normal 3" xfId="7" xr:uid="{00000000-0005-0000-0000-000007000000}"/>
    <cellStyle name="Percent" xfId="8" builtinId="5"/>
    <cellStyle name="Percent 2" xfId="9" xr:uid="{00000000-0005-0000-0000-000009000000}"/>
    <cellStyle name="Percent 3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220980</xdr:colOff>
      <xdr:row>1</xdr:row>
      <xdr:rowOff>129540</xdr:rowOff>
    </xdr:from>
    <xdr:to>
      <xdr:col>4</xdr:col>
      <xdr:colOff>175260</xdr:colOff>
      <xdr:row>1</xdr:row>
      <xdr:rowOff>975360</xdr:rowOff>
    </xdr:to>
    <xdr:pic>
      <xdr:nvPicPr>
        <xdr:cNvPr id="1101" name="Picture 2">
          <a:extLst>
            <a:ext uri="{FF2B5EF4-FFF2-40B4-BE49-F238E27FC236}">
              <a16:creationId xmlns:a16="http://schemas.microsoft.com/office/drawing/2014/main" id="{AA7F7C40-390D-49C4-B557-F8F072A42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251460"/>
          <a:ext cx="34671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220980</xdr:colOff>
      <xdr:row>1</xdr:row>
      <xdr:rowOff>129540</xdr:rowOff>
    </xdr:from>
    <xdr:to>
      <xdr:col>3</xdr:col>
      <xdr:colOff>472440</xdr:colOff>
      <xdr:row>1</xdr:row>
      <xdr:rowOff>899160</xdr:rowOff>
    </xdr:to>
    <xdr:pic>
      <xdr:nvPicPr>
        <xdr:cNvPr id="3085" name="Picture 2">
          <a:extLst>
            <a:ext uri="{FF2B5EF4-FFF2-40B4-BE49-F238E27FC236}">
              <a16:creationId xmlns:a16="http://schemas.microsoft.com/office/drawing/2014/main" id="{F10E08C6-5AA8-4A31-9F49-EEFFCCEAA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251460"/>
          <a:ext cx="261366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/C%20&amp;%20P%20Manual%20-%20Current/2016%20Manual/Claim%20Forms/BCUOMA1501O-P%20-%20Processor%20Return%20Incentive%20Claim%20Form%20-%20Oil%20-%202016%20(2021-07-01)%20with%20RI%20Premiu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 Form - Oil"/>
      <sheetName val=" RCF - RI Premium Details"/>
      <sheetName val="Sheet1"/>
    </sheetNames>
    <sheetDataSet>
      <sheetData sheetId="0"/>
      <sheetData sheetId="1"/>
      <sheetData sheetId="2">
        <row r="3">
          <cell r="B3" t="str">
            <v>150 M &amp; S Tire &amp; Service Ltd.</v>
          </cell>
          <cell r="C3" t="str">
            <v>Auto Repair/Car Dealer</v>
          </cell>
          <cell r="D3">
            <v>0.5</v>
          </cell>
        </row>
        <row r="4">
          <cell r="B4" t="str">
            <v>7 Mile Landfill and Recycling Center (RDMW)</v>
          </cell>
          <cell r="C4" t="str">
            <v>Recycling Center</v>
          </cell>
          <cell r="D4">
            <v>1</v>
          </cell>
        </row>
        <row r="5">
          <cell r="B5" t="str">
            <v>70 Mile House Eco-Depot (TNRD)</v>
          </cell>
          <cell r="C5" t="str">
            <v>Recycling Center</v>
          </cell>
          <cell r="D5">
            <v>1</v>
          </cell>
        </row>
        <row r="6">
          <cell r="B6" t="str">
            <v>Ace Automotive</v>
          </cell>
          <cell r="C6" t="str">
            <v>Auto Repair/Car Dealer</v>
          </cell>
          <cell r="D6">
            <v>0.5</v>
          </cell>
        </row>
        <row r="7">
          <cell r="B7" t="str">
            <v>Alberni Chrysler Ltd.</v>
          </cell>
          <cell r="C7" t="str">
            <v>Auto Repair/Car Dealer</v>
          </cell>
          <cell r="D7">
            <v>0.5</v>
          </cell>
        </row>
        <row r="8">
          <cell r="B8" t="str">
            <v>Alberni District Co-operative Association</v>
          </cell>
          <cell r="C8" t="str">
            <v>Retailer</v>
          </cell>
          <cell r="D8">
            <v>0.75</v>
          </cell>
        </row>
        <row r="9">
          <cell r="B9" t="str">
            <v>Alberni Valley Landfill (ACRD)</v>
          </cell>
          <cell r="C9" t="str">
            <v>Landfill/Transfer Station</v>
          </cell>
          <cell r="D9">
            <v>1</v>
          </cell>
        </row>
        <row r="10">
          <cell r="B10" t="str">
            <v>Aldergrove Return-It Depot</v>
          </cell>
          <cell r="C10" t="str">
            <v>Recycling Center</v>
          </cell>
          <cell r="D10">
            <v>1</v>
          </cell>
        </row>
        <row r="11">
          <cell r="B11" t="str">
            <v>Arjun Esso</v>
          </cell>
          <cell r="C11" t="str">
            <v>Auto Repair/Car Dealer</v>
          </cell>
          <cell r="D11">
            <v>0.5</v>
          </cell>
        </row>
        <row r="12">
          <cell r="B12" t="str">
            <v>A-Star Automotive Recycling Ltd.</v>
          </cell>
          <cell r="C12" t="str">
            <v>Auto Repair/Car Dealer</v>
          </cell>
          <cell r="D12">
            <v>0.5</v>
          </cell>
        </row>
        <row r="13">
          <cell r="B13" t="str">
            <v>Beddis Road Garage</v>
          </cell>
          <cell r="C13" t="str">
            <v>Auto Repair/Car Dealer</v>
          </cell>
          <cell r="D13">
            <v>0.5</v>
          </cell>
        </row>
        <row r="14">
          <cell r="B14" t="str">
            <v>Bings Creek Recycling Centre (CWRD)</v>
          </cell>
          <cell r="C14" t="str">
            <v>Recycling Center</v>
          </cell>
          <cell r="D14">
            <v>1</v>
          </cell>
        </row>
        <row r="15">
          <cell r="B15" t="str">
            <v>Blue River Eco-Depot (TNRD)</v>
          </cell>
          <cell r="C15" t="str">
            <v>Recycling Center</v>
          </cell>
          <cell r="D15">
            <v>1</v>
          </cell>
        </row>
        <row r="16">
          <cell r="B16" t="str">
            <v>Bowen Island Municipality Recycling Depot</v>
          </cell>
          <cell r="C16" t="str">
            <v>Recycling Center</v>
          </cell>
          <cell r="D16">
            <v>1</v>
          </cell>
        </row>
        <row r="17">
          <cell r="B17" t="str">
            <v>Bowser Automotive Care</v>
          </cell>
          <cell r="C17" t="str">
            <v>Auto Repair/Car Dealer</v>
          </cell>
          <cell r="D17">
            <v>0.5</v>
          </cell>
        </row>
        <row r="18">
          <cell r="B18" t="str">
            <v>Brentwood Auto &amp; Metal Recyclers</v>
          </cell>
          <cell r="C18" t="str">
            <v>Auto Repair/Car Dealer</v>
          </cell>
          <cell r="D18">
            <v>0.5</v>
          </cell>
        </row>
        <row r="19">
          <cell r="B19" t="str">
            <v>Bridgeview Marine Ltd.</v>
          </cell>
          <cell r="C19" t="str">
            <v>Retailer</v>
          </cell>
          <cell r="D19">
            <v>0.75</v>
          </cell>
        </row>
        <row r="20">
          <cell r="B20" t="str">
            <v>Burns Lake Automotive Supply Ltd. (Burns Lake)</v>
          </cell>
          <cell r="C20" t="str">
            <v>Retailer</v>
          </cell>
          <cell r="D20">
            <v>0.75</v>
          </cell>
        </row>
        <row r="21">
          <cell r="B21" t="str">
            <v>C M Klassen Holdings Inc.</v>
          </cell>
          <cell r="C21" t="str">
            <v>Bulk Dealer</v>
          </cell>
          <cell r="D21">
            <v>1</v>
          </cell>
        </row>
        <row r="22">
          <cell r="B22" t="str">
            <v>Campbell Mountain Landfill (RDOS)</v>
          </cell>
          <cell r="C22" t="str">
            <v>Landfill/Transfer Station</v>
          </cell>
          <cell r="D22">
            <v>1</v>
          </cell>
        </row>
        <row r="23">
          <cell r="B23" t="str">
            <v>Campbell River Waste Management Centre (CXRD)</v>
          </cell>
          <cell r="C23" t="str">
            <v>Multi-material Depot</v>
          </cell>
          <cell r="D23">
            <v>1</v>
          </cell>
        </row>
        <row r="24">
          <cell r="B24" t="str">
            <v>Canadian Tire #360 (Prince George)</v>
          </cell>
          <cell r="C24" t="str">
            <v>Retailer</v>
          </cell>
          <cell r="D24">
            <v>0.75</v>
          </cell>
        </row>
        <row r="25">
          <cell r="B25" t="str">
            <v>Canadian Tire #363  (Fort St. John)</v>
          </cell>
          <cell r="C25" t="str">
            <v>Retailer</v>
          </cell>
          <cell r="D25">
            <v>0.75</v>
          </cell>
        </row>
        <row r="26">
          <cell r="B26" t="str">
            <v>Canadian Tire #438  (Williams Lake - Mar 2018)</v>
          </cell>
          <cell r="C26" t="str">
            <v>Retailer</v>
          </cell>
          <cell r="D26">
            <v>0.75</v>
          </cell>
        </row>
        <row r="27">
          <cell r="B27" t="str">
            <v>Canadian Tire #466  (Duncan)</v>
          </cell>
          <cell r="C27" t="str">
            <v>Retailer</v>
          </cell>
          <cell r="D27">
            <v>0.75</v>
          </cell>
        </row>
        <row r="28">
          <cell r="B28" t="str">
            <v>Canadian Tire #488  (Port Alberni)</v>
          </cell>
          <cell r="C28" t="str">
            <v>Retailer</v>
          </cell>
          <cell r="D28">
            <v>0.75</v>
          </cell>
        </row>
        <row r="29">
          <cell r="B29" t="str">
            <v>Canadian Tire 631 (Smithers)</v>
          </cell>
          <cell r="C29" t="str">
            <v>Retailer</v>
          </cell>
          <cell r="D29">
            <v>0.75</v>
          </cell>
        </row>
        <row r="30">
          <cell r="B30" t="str">
            <v>Caron Horsefly Service Ltd (Race Trac Gas)</v>
          </cell>
          <cell r="C30" t="str">
            <v>Auto Repair/Car Dealer</v>
          </cell>
          <cell r="D30">
            <v>0.5</v>
          </cell>
        </row>
        <row r="31">
          <cell r="B31" t="str">
            <v>Castle Fuels (2008) Inc. (100 Mile House)</v>
          </cell>
          <cell r="C31" t="str">
            <v>Bulk Dealer</v>
          </cell>
          <cell r="D31">
            <v>1</v>
          </cell>
        </row>
        <row r="32">
          <cell r="B32" t="str">
            <v>Castle Fuels (2008) Inc. (Cranbrook)</v>
          </cell>
          <cell r="C32" t="str">
            <v>Bulk Dealer</v>
          </cell>
          <cell r="D32">
            <v>1</v>
          </cell>
        </row>
        <row r="33">
          <cell r="B33" t="str">
            <v>Castle Fuels (2008) Inc. (Golden)</v>
          </cell>
          <cell r="C33" t="str">
            <v>Bulk Dealer</v>
          </cell>
          <cell r="D33">
            <v>1</v>
          </cell>
        </row>
        <row r="34">
          <cell r="B34" t="str">
            <v>Castle Fuels (2008) Inc. (Invermere)</v>
          </cell>
          <cell r="C34" t="str">
            <v>Bulk Dealer</v>
          </cell>
          <cell r="D34">
            <v>1</v>
          </cell>
        </row>
        <row r="35">
          <cell r="B35" t="str">
            <v>Castle Fuels (2008) Inc. (Kamloops)</v>
          </cell>
          <cell r="C35" t="str">
            <v>Bulk Dealer</v>
          </cell>
          <cell r="D35">
            <v>1</v>
          </cell>
        </row>
        <row r="36">
          <cell r="B36" t="str">
            <v>Castle Fuels (2008) Inc. (Salmon Arm)</v>
          </cell>
          <cell r="C36" t="str">
            <v>Bulk Dealer</v>
          </cell>
          <cell r="D36">
            <v>1</v>
          </cell>
        </row>
        <row r="37">
          <cell r="B37" t="str">
            <v>Chapman Motors Ltd.</v>
          </cell>
          <cell r="C37" t="str">
            <v>Auto Repair/Car Dealer</v>
          </cell>
          <cell r="D37">
            <v>0.5</v>
          </cell>
        </row>
        <row r="38">
          <cell r="B38" t="str">
            <v>Chap's Auto Body</v>
          </cell>
          <cell r="C38" t="str">
            <v>Auto Repair/Car Dealer</v>
          </cell>
          <cell r="D38">
            <v>0.5</v>
          </cell>
        </row>
        <row r="39">
          <cell r="B39" t="str">
            <v>Chetwynd Recycling &amp; Bottle Depot Ltd.</v>
          </cell>
          <cell r="C39" t="str">
            <v>Recycling Center</v>
          </cell>
          <cell r="D39">
            <v>1</v>
          </cell>
        </row>
        <row r="40">
          <cell r="B40" t="str">
            <v>Chilliwack Bottle Depot</v>
          </cell>
          <cell r="C40" t="str">
            <v>Multi-material Depot</v>
          </cell>
          <cell r="D40">
            <v>1</v>
          </cell>
        </row>
        <row r="41">
          <cell r="B41" t="str">
            <v>Chilliwack Ford Sales (1981) Ltd.</v>
          </cell>
          <cell r="C41" t="str">
            <v>Auto Repair/Car Dealer</v>
          </cell>
          <cell r="D41">
            <v>0.5</v>
          </cell>
        </row>
        <row r="42">
          <cell r="B42" t="str">
            <v>Christina Lake Mechanical Ltd.</v>
          </cell>
          <cell r="C42" t="str">
            <v>Auto Repair/Car Dealer</v>
          </cell>
          <cell r="D42">
            <v>0.5</v>
          </cell>
        </row>
        <row r="43">
          <cell r="B43" t="str">
            <v>Chuck's Auto Supply</v>
          </cell>
          <cell r="C43" t="str">
            <v>Retailer</v>
          </cell>
          <cell r="D43">
            <v>0.75</v>
          </cell>
        </row>
        <row r="44">
          <cell r="B44" t="str">
            <v>City of Burnaby Eco-Center</v>
          </cell>
          <cell r="C44" t="str">
            <v>Recycling Center</v>
          </cell>
          <cell r="D44">
            <v>1</v>
          </cell>
        </row>
        <row r="45">
          <cell r="B45" t="str">
            <v>Clair Downey Service</v>
          </cell>
          <cell r="C45" t="str">
            <v>Auto Repair/Car Dealer</v>
          </cell>
          <cell r="D45">
            <v>0.5</v>
          </cell>
        </row>
        <row r="46">
          <cell r="B46" t="str">
            <v>Clearwater Eco-Depot (TNRD)</v>
          </cell>
          <cell r="C46" t="str">
            <v>Recycling Center</v>
          </cell>
          <cell r="D46">
            <v>1</v>
          </cell>
        </row>
        <row r="47">
          <cell r="B47" t="str">
            <v>Clinton Eco-Depot (TNRD)</v>
          </cell>
          <cell r="C47" t="str">
            <v>Recycling Center</v>
          </cell>
          <cell r="D47">
            <v>1</v>
          </cell>
        </row>
        <row r="48">
          <cell r="B48" t="str">
            <v>Columbia Diesel Ltd.</v>
          </cell>
          <cell r="C48" t="str">
            <v>Bulk Dealer</v>
          </cell>
          <cell r="D48">
            <v>1</v>
          </cell>
        </row>
        <row r="49">
          <cell r="B49" t="str">
            <v>Columbia Fuels (Sechelt)</v>
          </cell>
          <cell r="C49" t="str">
            <v>Bulk Dealer</v>
          </cell>
          <cell r="D49">
            <v>1</v>
          </cell>
        </row>
        <row r="50">
          <cell r="B50" t="str">
            <v>Columbia Fuels (Ucluelet) / Eagle Marine</v>
          </cell>
          <cell r="C50" t="str">
            <v>Bulk Dealer</v>
          </cell>
          <cell r="D50">
            <v>1</v>
          </cell>
        </row>
        <row r="51">
          <cell r="B51" t="str">
            <v>Comfort Welding Ltd.</v>
          </cell>
          <cell r="C51" t="str">
            <v>Auto Repair/Car Dealer</v>
          </cell>
          <cell r="D51">
            <v>0.5</v>
          </cell>
        </row>
        <row r="52">
          <cell r="B52" t="str">
            <v>Comox Valley Harbour Authority</v>
          </cell>
          <cell r="C52" t="str">
            <v>Recycling Center</v>
          </cell>
          <cell r="D52">
            <v>1</v>
          </cell>
        </row>
        <row r="53">
          <cell r="B53" t="str">
            <v>Comox Valley Waste Management Centre - Cumberland (CXRD)</v>
          </cell>
          <cell r="C53" t="str">
            <v>Multi-material Depot</v>
          </cell>
          <cell r="D53">
            <v>1</v>
          </cell>
        </row>
        <row r="54">
          <cell r="B54" t="str">
            <v>Cortes Island Waste Management Center (CXRD)</v>
          </cell>
          <cell r="C54" t="str">
            <v>Multi-material Depot</v>
          </cell>
          <cell r="D54">
            <v>1</v>
          </cell>
        </row>
        <row r="55">
          <cell r="B55" t="str">
            <v>Courtenay Kia</v>
          </cell>
          <cell r="C55" t="str">
            <v>Auto Repair/Car Dealer</v>
          </cell>
          <cell r="D55">
            <v>0.5</v>
          </cell>
        </row>
        <row r="56">
          <cell r="B56" t="str">
            <v>Cranbrook Depot (RDEK)</v>
          </cell>
          <cell r="C56" t="str">
            <v>Multi-material Depot</v>
          </cell>
          <cell r="D56">
            <v>1</v>
          </cell>
        </row>
        <row r="57">
          <cell r="B57" t="str">
            <v>Crofton Auto Service</v>
          </cell>
          <cell r="C57" t="str">
            <v>Auto Repair/Car Dealer</v>
          </cell>
          <cell r="D57">
            <v>0.5</v>
          </cell>
        </row>
        <row r="58">
          <cell r="B58" t="str">
            <v>Cunningham's Enterprise Ltd.</v>
          </cell>
          <cell r="C58" t="str">
            <v>Auto Repair/Car Dealer</v>
          </cell>
          <cell r="D58">
            <v>0.5</v>
          </cell>
        </row>
        <row r="59">
          <cell r="B59" t="str">
            <v>D.L. Recycling</v>
          </cell>
          <cell r="C59" t="str">
            <v>Recycling Center</v>
          </cell>
          <cell r="D59">
            <v>1</v>
          </cell>
        </row>
        <row r="60">
          <cell r="B60" t="str">
            <v>Dalex Auto Services</v>
          </cell>
          <cell r="C60" t="str">
            <v>Auto Repair/Car Dealer</v>
          </cell>
          <cell r="D60">
            <v>0.5</v>
          </cell>
        </row>
        <row r="61">
          <cell r="B61" t="str">
            <v>Dave Landon Motors Ltd.</v>
          </cell>
          <cell r="C61" t="str">
            <v>Auto Repair/Car Dealer</v>
          </cell>
          <cell r="D61">
            <v>0.5</v>
          </cell>
        </row>
        <row r="62">
          <cell r="B62" t="str">
            <v>Dawn's Service</v>
          </cell>
          <cell r="C62" t="str">
            <v>Auto Repair/Car Dealer</v>
          </cell>
          <cell r="D62">
            <v>0.5</v>
          </cell>
        </row>
        <row r="63">
          <cell r="B63" t="str">
            <v>Day Auto Electric</v>
          </cell>
          <cell r="C63" t="str">
            <v>Auto Repair/Car Dealer</v>
          </cell>
          <cell r="D63">
            <v>0.5</v>
          </cell>
        </row>
        <row r="64">
          <cell r="B64" t="str">
            <v>Dearborn Motors Ltd.</v>
          </cell>
          <cell r="C64" t="str">
            <v>Auto Repair/Car Dealer</v>
          </cell>
          <cell r="D64">
            <v>0.5</v>
          </cell>
        </row>
        <row r="65">
          <cell r="B65" t="str">
            <v>Denham Ford BC Ltd. (2018)</v>
          </cell>
          <cell r="C65" t="str">
            <v>Auto Repair/Car Dealer</v>
          </cell>
          <cell r="D65">
            <v>0.5</v>
          </cell>
        </row>
        <row r="66">
          <cell r="B66" t="str">
            <v>Denman Island Recycling Depot (CXRD)</v>
          </cell>
          <cell r="C66" t="str">
            <v>Recycling Center</v>
          </cell>
          <cell r="D66">
            <v>1</v>
          </cell>
        </row>
        <row r="67">
          <cell r="B67" t="str">
            <v>Derick's Automotive Services</v>
          </cell>
          <cell r="C67" t="str">
            <v>Auto Repair/Car Dealer</v>
          </cell>
          <cell r="D67">
            <v>0.5</v>
          </cell>
        </row>
        <row r="68">
          <cell r="B68" t="str">
            <v>Desert Cardlock Fuel Services Ltd (Kelowna)</v>
          </cell>
          <cell r="C68" t="str">
            <v>Bulk Dealer</v>
          </cell>
          <cell r="D68">
            <v>1</v>
          </cell>
        </row>
        <row r="69">
          <cell r="B69" t="str">
            <v>Desert Cardlock Fuel Services Ltd (Williams Lake)</v>
          </cell>
          <cell r="C69" t="str">
            <v>Bulk Dealer</v>
          </cell>
          <cell r="D69">
            <v>1</v>
          </cell>
        </row>
        <row r="70">
          <cell r="B70" t="str">
            <v>Discovery Harbour Authority</v>
          </cell>
          <cell r="C70" t="str">
            <v>Recycling Center</v>
          </cell>
          <cell r="D70">
            <v>1</v>
          </cell>
        </row>
        <row r="71">
          <cell r="B71" t="str">
            <v>District of Summerland Landfill</v>
          </cell>
          <cell r="C71" t="str">
            <v>Landfill/Transfer Station</v>
          </cell>
          <cell r="D71">
            <v>1</v>
          </cell>
        </row>
        <row r="72">
          <cell r="B72" t="str">
            <v>E.J. Klassen GM Motorcade</v>
          </cell>
          <cell r="C72" t="str">
            <v>Auto Repair/Car Dealer</v>
          </cell>
          <cell r="D72">
            <v>0.5</v>
          </cell>
        </row>
        <row r="73">
          <cell r="B73" t="str">
            <v>Elkford Transfer Station (RDEK)</v>
          </cell>
          <cell r="C73" t="str">
            <v>Landfill/Transfer Station</v>
          </cell>
          <cell r="D73">
            <v>1</v>
          </cell>
        </row>
        <row r="74">
          <cell r="B74" t="str">
            <v>Entire Automotive Services Ltd.</v>
          </cell>
          <cell r="C74" t="str">
            <v>Auto Repair/Car Dealer</v>
          </cell>
          <cell r="D74">
            <v>0.5</v>
          </cell>
        </row>
        <row r="75">
          <cell r="B75" t="str">
            <v>Ernie's Used Auto Parts</v>
          </cell>
          <cell r="C75" t="str">
            <v>Auto Repair/Car Dealer</v>
          </cell>
          <cell r="D75">
            <v>0.5</v>
          </cell>
        </row>
        <row r="76">
          <cell r="B76" t="str">
            <v>EZ Lube Auto Ltd. (Langford - Jacklin Rd)</v>
          </cell>
          <cell r="C76" t="str">
            <v>Lube Shop</v>
          </cell>
          <cell r="D76">
            <v>0.2</v>
          </cell>
        </row>
        <row r="77">
          <cell r="B77" t="str">
            <v>False Creek Fuels</v>
          </cell>
          <cell r="C77" t="str">
            <v>Bulk Dealer</v>
          </cell>
          <cell r="D77">
            <v>1</v>
          </cell>
        </row>
        <row r="78">
          <cell r="B78" t="str">
            <v>False Creek Harbour Authority</v>
          </cell>
          <cell r="C78" t="str">
            <v>Recycling Center</v>
          </cell>
          <cell r="D78">
            <v>1</v>
          </cell>
        </row>
        <row r="79">
          <cell r="B79" t="str">
            <v>Fisher Road Recycling</v>
          </cell>
          <cell r="C79" t="str">
            <v>Recycling Center</v>
          </cell>
          <cell r="D79">
            <v>1</v>
          </cell>
        </row>
        <row r="80">
          <cell r="B80" t="str">
            <v>Fleetwest Enterprises Ltd.</v>
          </cell>
          <cell r="C80" t="str">
            <v>Retailer</v>
          </cell>
          <cell r="D80">
            <v>0.75</v>
          </cell>
        </row>
        <row r="81">
          <cell r="B81" t="str">
            <v>Foothills Boulevard Regional Landfill (FFGRD)</v>
          </cell>
          <cell r="C81" t="str">
            <v>Landfill/Transfer Station</v>
          </cell>
          <cell r="D81">
            <v>1</v>
          </cell>
        </row>
        <row r="82">
          <cell r="B82" t="str">
            <v>Fort St John Co-op Association (Fort St John - 100 Ave)</v>
          </cell>
          <cell r="C82" t="str">
            <v>Bulk Dealer</v>
          </cell>
          <cell r="D82">
            <v>1</v>
          </cell>
        </row>
        <row r="83">
          <cell r="B83" t="str">
            <v>Fort St John Co-op Association (Fort St John - 91 Ave)</v>
          </cell>
          <cell r="C83" t="str">
            <v>Bulk Dealer</v>
          </cell>
          <cell r="D83">
            <v>1</v>
          </cell>
        </row>
        <row r="84">
          <cell r="B84" t="str">
            <v>Fort St John Co-op Association (Prespatou)</v>
          </cell>
          <cell r="C84" t="str">
            <v>Bulk Dealer</v>
          </cell>
          <cell r="D84">
            <v>1</v>
          </cell>
        </row>
        <row r="85">
          <cell r="B85" t="str">
            <v>Four Rivers Co-op (Houston)</v>
          </cell>
          <cell r="C85" t="str">
            <v>Bulk Dealer</v>
          </cell>
          <cell r="D85">
            <v>1</v>
          </cell>
        </row>
        <row r="86">
          <cell r="B86" t="str">
            <v>Four Rivers Co-op (Prince George)</v>
          </cell>
          <cell r="C86" t="str">
            <v>Bulk Dealer</v>
          </cell>
          <cell r="D86">
            <v>1</v>
          </cell>
        </row>
        <row r="87">
          <cell r="B87" t="str">
            <v>Four Rivers Co-op (Quesnel)</v>
          </cell>
          <cell r="C87" t="str">
            <v>Bulk Dealer</v>
          </cell>
          <cell r="D87">
            <v>1</v>
          </cell>
        </row>
        <row r="88">
          <cell r="B88" t="str">
            <v>Four Rivers Co-op (Terrace Cardlock)</v>
          </cell>
          <cell r="C88" t="str">
            <v>Bulk Dealer</v>
          </cell>
          <cell r="D88">
            <v>1</v>
          </cell>
        </row>
        <row r="89">
          <cell r="B89" t="str">
            <v>Four Rivers Co-op (Vanderhoof)</v>
          </cell>
          <cell r="C89" t="str">
            <v>Bulk Dealer</v>
          </cell>
          <cell r="D89">
            <v>1</v>
          </cell>
        </row>
        <row r="90">
          <cell r="B90" t="str">
            <v>Frank's Auto Repair</v>
          </cell>
          <cell r="C90" t="str">
            <v>Auto Repair/Car Dealer</v>
          </cell>
          <cell r="D90">
            <v>0.5</v>
          </cell>
        </row>
        <row r="91">
          <cell r="B91" t="str">
            <v>Fraser Lake Automotive &amp; Recycling</v>
          </cell>
          <cell r="C91" t="str">
            <v>Auto Repair/Car Dealer</v>
          </cell>
          <cell r="D91">
            <v>0.5</v>
          </cell>
        </row>
        <row r="92">
          <cell r="B92" t="str">
            <v>Fraser Lake AutoSense</v>
          </cell>
          <cell r="C92" t="str">
            <v>Retailer</v>
          </cell>
          <cell r="D92">
            <v>0.75</v>
          </cell>
        </row>
        <row r="93">
          <cell r="B93" t="str">
            <v>Fraser Valley Tireland</v>
          </cell>
          <cell r="C93" t="str">
            <v>Retailer</v>
          </cell>
          <cell r="D93">
            <v>0.75</v>
          </cell>
        </row>
        <row r="94">
          <cell r="B94" t="str">
            <v>Furney Distributing Limited</v>
          </cell>
          <cell r="C94" t="str">
            <v>Bulk Dealer</v>
          </cell>
          <cell r="D94">
            <v>1</v>
          </cell>
        </row>
        <row r="95">
          <cell r="B95" t="str">
            <v>G &amp; R Auto</v>
          </cell>
          <cell r="C95" t="str">
            <v>Auto Repair/Car Dealer</v>
          </cell>
          <cell r="D95">
            <v>0.5</v>
          </cell>
        </row>
        <row r="96">
          <cell r="B96" t="str">
            <v>Gabriola Island Recycling Organization (GIRO)</v>
          </cell>
          <cell r="C96" t="str">
            <v>Recycling Center</v>
          </cell>
          <cell r="D96">
            <v>1</v>
          </cell>
        </row>
        <row r="97">
          <cell r="B97" t="str">
            <v>Gardner Chevrolet Oldsmobile Pontiac Buick</v>
          </cell>
          <cell r="C97" t="str">
            <v>Auto Repair/Car Dealer</v>
          </cell>
          <cell r="D97">
            <v>0.5</v>
          </cell>
        </row>
        <row r="98">
          <cell r="B98" t="str">
            <v>Gartside Marine Engines Ltd</v>
          </cell>
          <cell r="C98" t="str">
            <v>Retailer</v>
          </cell>
          <cell r="D98">
            <v>0.75</v>
          </cell>
        </row>
        <row r="99">
          <cell r="B99" t="str">
            <v>Gary Young Agencies</v>
          </cell>
          <cell r="C99" t="str">
            <v>Bulk Dealer</v>
          </cell>
          <cell r="D99">
            <v>1</v>
          </cell>
        </row>
        <row r="100">
          <cell r="B100" t="str">
            <v>Geraco Industrial Supplies</v>
          </cell>
          <cell r="C100" t="str">
            <v>Retailer</v>
          </cell>
          <cell r="D100">
            <v>0.75</v>
          </cell>
        </row>
        <row r="101">
          <cell r="B101" t="str">
            <v>GFL Environmental Depot (Abbotsford)</v>
          </cell>
          <cell r="C101" t="str">
            <v>Multi-material Depot</v>
          </cell>
          <cell r="D101">
            <v>1</v>
          </cell>
        </row>
        <row r="102">
          <cell r="B102" t="str">
            <v>GFL Environmental Depot (Chemainus)</v>
          </cell>
          <cell r="C102" t="str">
            <v>Multi-material Depot</v>
          </cell>
          <cell r="D102">
            <v>1</v>
          </cell>
        </row>
        <row r="103">
          <cell r="B103" t="str">
            <v>GFL Environmental Depot (Duncan)</v>
          </cell>
          <cell r="C103" t="str">
            <v>Multi-material Depot</v>
          </cell>
          <cell r="D103">
            <v>1</v>
          </cell>
        </row>
        <row r="104">
          <cell r="B104" t="str">
            <v>GFL Environmental Depot (Grand Forks)</v>
          </cell>
          <cell r="C104" t="str">
            <v>Recycling Center</v>
          </cell>
          <cell r="D104">
            <v>1</v>
          </cell>
        </row>
        <row r="105">
          <cell r="B105" t="str">
            <v>GFL Environmental Depot (Nanaimo)</v>
          </cell>
          <cell r="C105" t="str">
            <v>Multi-material Depot</v>
          </cell>
          <cell r="D105">
            <v>1</v>
          </cell>
        </row>
        <row r="106">
          <cell r="B106" t="str">
            <v>GFL Environmental Depot (Victoria)</v>
          </cell>
          <cell r="C106" t="str">
            <v>Multi-material Depot</v>
          </cell>
          <cell r="D106">
            <v>1</v>
          </cell>
        </row>
        <row r="107">
          <cell r="B107" t="str">
            <v>GFL Environmental Liquids West</v>
          </cell>
          <cell r="C107" t="str">
            <v>Bulk Dealer</v>
          </cell>
          <cell r="D107">
            <v>1</v>
          </cell>
        </row>
        <row r="108">
          <cell r="B108" t="str">
            <v>Glacier Toyota</v>
          </cell>
          <cell r="C108" t="str">
            <v>Auto Repair/Car Dealer</v>
          </cell>
          <cell r="D108">
            <v>0.5</v>
          </cell>
        </row>
        <row r="109">
          <cell r="B109" t="str">
            <v>Glenn's Import &amp; Domestic Auto Service</v>
          </cell>
          <cell r="C109" t="str">
            <v>Auto Repair/Car Dealer</v>
          </cell>
          <cell r="D109">
            <v>0.5</v>
          </cell>
        </row>
        <row r="110">
          <cell r="B110" t="str">
            <v>Gold Automotive Ltd.</v>
          </cell>
          <cell r="C110" t="str">
            <v>Auto Repair/Car Dealer</v>
          </cell>
          <cell r="D110">
            <v>0.5</v>
          </cell>
        </row>
        <row r="111">
          <cell r="B111" t="str">
            <v>Gold Bridge Transfer Station (SLRD)</v>
          </cell>
          <cell r="C111" t="str">
            <v>Landfill/Transfer Station</v>
          </cell>
          <cell r="D111">
            <v>1</v>
          </cell>
        </row>
        <row r="112">
          <cell r="B112" t="str">
            <v>Gold River Waste Management Center (CXRD)</v>
          </cell>
          <cell r="C112" t="str">
            <v>Multi-material Depot</v>
          </cell>
          <cell r="D112">
            <v>1</v>
          </cell>
        </row>
        <row r="113">
          <cell r="B113" t="str">
            <v>Gold Trail Recycling Ltd</v>
          </cell>
          <cell r="C113" t="str">
            <v>Recycling Center</v>
          </cell>
          <cell r="D113">
            <v>1</v>
          </cell>
        </row>
        <row r="114">
          <cell r="B114" t="str">
            <v>Golden Landfill (CSRD)</v>
          </cell>
          <cell r="C114" t="str">
            <v>Landfill/Transfer Station</v>
          </cell>
          <cell r="D114">
            <v>1</v>
          </cell>
        </row>
        <row r="115">
          <cell r="B115" t="str">
            <v>Great Canadian Oil Change (Chilliwack - Alexander Ave)</v>
          </cell>
          <cell r="C115" t="str">
            <v>Lube Shop</v>
          </cell>
          <cell r="D115">
            <v>0.2</v>
          </cell>
        </row>
        <row r="116">
          <cell r="B116" t="str">
            <v>Great Canadian Oil Change (Chilliwack - Vedder Rd)</v>
          </cell>
          <cell r="C116" t="str">
            <v>Lube Shop</v>
          </cell>
          <cell r="D116">
            <v>0.2</v>
          </cell>
        </row>
        <row r="117">
          <cell r="B117" t="str">
            <v>Great Canadian Oil Change (Courtenay)</v>
          </cell>
          <cell r="C117" t="str">
            <v>Lube Shop</v>
          </cell>
          <cell r="D117">
            <v>0.2</v>
          </cell>
        </row>
        <row r="118">
          <cell r="B118" t="str">
            <v>Great Canadian Oil Change (Cranbrook)</v>
          </cell>
          <cell r="C118" t="str">
            <v>Lube Shop</v>
          </cell>
          <cell r="D118">
            <v>0.2</v>
          </cell>
        </row>
        <row r="119">
          <cell r="B119" t="str">
            <v>Great Canadian Oil Change (Dawson Creek)</v>
          </cell>
          <cell r="C119" t="str">
            <v>Lube Shop</v>
          </cell>
          <cell r="D119">
            <v>0.2</v>
          </cell>
        </row>
        <row r="120">
          <cell r="B120" t="str">
            <v>Great Canadian Oil Change (Duncan - June 2016)</v>
          </cell>
          <cell r="C120" t="str">
            <v>Lube Shop</v>
          </cell>
          <cell r="D120">
            <v>0.2</v>
          </cell>
        </row>
        <row r="121">
          <cell r="B121" t="str">
            <v>Great Canadian Oil Change (Kelowna - Harvey Ave)</v>
          </cell>
          <cell r="C121" t="str">
            <v>Lube Shop</v>
          </cell>
          <cell r="D121">
            <v>0.2</v>
          </cell>
        </row>
        <row r="122">
          <cell r="B122" t="str">
            <v>Great Canadian Oil Change (Kelowna - Richter St)</v>
          </cell>
          <cell r="C122" t="str">
            <v>Lube Shop</v>
          </cell>
          <cell r="D122">
            <v>0.2</v>
          </cell>
        </row>
        <row r="123">
          <cell r="B123" t="str">
            <v>Great Canadian Oil Change (Langford - Langford Pkwy)</v>
          </cell>
          <cell r="C123" t="str">
            <v>Lube Shop</v>
          </cell>
          <cell r="D123">
            <v>0.2</v>
          </cell>
        </row>
        <row r="124">
          <cell r="B124" t="str">
            <v>Great Canadian Oil Change (Langford - Millstream)</v>
          </cell>
          <cell r="C124" t="str">
            <v>Lube Shop</v>
          </cell>
          <cell r="D124">
            <v>0.2</v>
          </cell>
        </row>
        <row r="125">
          <cell r="B125" t="str">
            <v>Great Canadian Oil Change (Nanaimo - Island Hwy)</v>
          </cell>
          <cell r="C125" t="str">
            <v>Lube Shop</v>
          </cell>
          <cell r="D125">
            <v>0.2</v>
          </cell>
        </row>
        <row r="126">
          <cell r="B126" t="str">
            <v>Great Canadian Oil Change (Nanaimo - Metral Dr)</v>
          </cell>
          <cell r="C126" t="str">
            <v>Lube Shop</v>
          </cell>
          <cell r="D126">
            <v>0.2</v>
          </cell>
        </row>
        <row r="127">
          <cell r="B127" t="str">
            <v>Great Canadian Oil Change (Parksville)</v>
          </cell>
          <cell r="C127" t="str">
            <v>Lube Shop</v>
          </cell>
          <cell r="D127">
            <v>0.2</v>
          </cell>
        </row>
        <row r="128">
          <cell r="B128" t="str">
            <v>Great Canadian Oil Change (Penticton)</v>
          </cell>
          <cell r="C128" t="str">
            <v>Lube Shop</v>
          </cell>
          <cell r="D128">
            <v>0.2</v>
          </cell>
        </row>
        <row r="129">
          <cell r="B129" t="str">
            <v>Great Canadian Oil Change (Prince George - 15 Avenue)</v>
          </cell>
          <cell r="C129" t="str">
            <v>Lube Shop</v>
          </cell>
          <cell r="D129">
            <v>0.2</v>
          </cell>
        </row>
        <row r="130">
          <cell r="B130" t="str">
            <v>Great Canadian Oil Change (Prince George - Austin Rd)</v>
          </cell>
          <cell r="C130" t="str">
            <v>Lube Shop</v>
          </cell>
          <cell r="D130">
            <v>0.2</v>
          </cell>
        </row>
        <row r="131">
          <cell r="B131" t="str">
            <v>Great Canadian Oil Change (Squamish)</v>
          </cell>
          <cell r="C131" t="str">
            <v>Lube Shop</v>
          </cell>
          <cell r="D131">
            <v>0.2</v>
          </cell>
        </row>
        <row r="132">
          <cell r="B132" t="str">
            <v>Great Canadian Oil Change (Surrey - King George Blvd)</v>
          </cell>
          <cell r="C132" t="str">
            <v>Lube Shop</v>
          </cell>
          <cell r="D132">
            <v>0.2</v>
          </cell>
        </row>
        <row r="133">
          <cell r="B133" t="str">
            <v>Great Canadian Oil Change (Vernon - 27th Street)</v>
          </cell>
          <cell r="C133" t="str">
            <v>Lube Shop</v>
          </cell>
          <cell r="D133">
            <v>0.2</v>
          </cell>
        </row>
        <row r="134">
          <cell r="B134" t="str">
            <v>Great Canadian Oil Change (Vernon - Anderson Way)</v>
          </cell>
          <cell r="C134" t="str">
            <v>Lube Shop</v>
          </cell>
          <cell r="D134">
            <v>0.2</v>
          </cell>
        </row>
        <row r="135">
          <cell r="B135" t="str">
            <v>Great Canadian Oil Change (Victoria - Douglas St - Apr 2019)</v>
          </cell>
          <cell r="C135" t="str">
            <v>Lube Shop</v>
          </cell>
          <cell r="D135">
            <v>0.2</v>
          </cell>
        </row>
        <row r="136">
          <cell r="B136" t="str">
            <v>Great Canadian Oil Change (West Kelowna)</v>
          </cell>
          <cell r="C136" t="str">
            <v>Lube Shop</v>
          </cell>
          <cell r="D136">
            <v>0.2</v>
          </cell>
        </row>
        <row r="137">
          <cell r="B137" t="str">
            <v>Great Canadian Oil Change (Winfield - Lake Country)</v>
          </cell>
          <cell r="C137" t="str">
            <v>Lube Shop</v>
          </cell>
          <cell r="D137">
            <v>0.2</v>
          </cell>
        </row>
        <row r="138">
          <cell r="B138" t="str">
            <v>Greendale Motors Ltd</v>
          </cell>
          <cell r="C138" t="str">
            <v>Auto Repair/Car Dealer</v>
          </cell>
          <cell r="D138">
            <v>0.5</v>
          </cell>
        </row>
        <row r="139">
          <cell r="B139" t="str">
            <v>Greenwood Auto Centre Ltd.</v>
          </cell>
          <cell r="C139" t="str">
            <v>Auto Repair/Car Dealer</v>
          </cell>
          <cell r="D139">
            <v>0.5</v>
          </cell>
        </row>
        <row r="140">
          <cell r="B140" t="str">
            <v>Greenwood Saw To Truck Repairs</v>
          </cell>
          <cell r="C140" t="str">
            <v>Auto Repair/Car Dealer</v>
          </cell>
          <cell r="D140">
            <v>0.5</v>
          </cell>
        </row>
        <row r="141">
          <cell r="B141" t="str">
            <v>Gurton's Garage Ltd.</v>
          </cell>
          <cell r="C141" t="str">
            <v>Auto Repair/Car Dealer</v>
          </cell>
          <cell r="D141">
            <v>0.5</v>
          </cell>
        </row>
        <row r="142">
          <cell r="B142" t="str">
            <v>Hallmark Ford Sales Ltd.</v>
          </cell>
          <cell r="C142" t="str">
            <v>Auto Repair/Car Dealer</v>
          </cell>
          <cell r="D142">
            <v>0.5</v>
          </cell>
        </row>
        <row r="143">
          <cell r="B143" t="str">
            <v>Harris Mazda</v>
          </cell>
          <cell r="C143" t="str">
            <v>Auto Repair/Car Dealer</v>
          </cell>
          <cell r="D143">
            <v>0.5</v>
          </cell>
        </row>
        <row r="144">
          <cell r="B144" t="str">
            <v>Hartland Landfill (CRD)</v>
          </cell>
          <cell r="C144" t="str">
            <v>Recycling Center</v>
          </cell>
          <cell r="D144">
            <v>1</v>
          </cell>
        </row>
        <row r="145">
          <cell r="B145" t="str">
            <v>Heffley Creek Eco-Depot (TNRD)</v>
          </cell>
          <cell r="C145" t="str">
            <v>Recycling Center</v>
          </cell>
          <cell r="D145">
            <v>1</v>
          </cell>
        </row>
        <row r="146">
          <cell r="B146" t="str">
            <v>Heiltsuk Environmental Services</v>
          </cell>
          <cell r="C146" t="str">
            <v>Recycling Center</v>
          </cell>
          <cell r="D146">
            <v>1</v>
          </cell>
        </row>
        <row r="147">
          <cell r="B147" t="str">
            <v>Highway 4 Auto Salvage</v>
          </cell>
          <cell r="C147" t="str">
            <v>Retailer</v>
          </cell>
          <cell r="D147">
            <v>0.75</v>
          </cell>
        </row>
        <row r="148">
          <cell r="B148" t="str">
            <v>Hilts Automotive</v>
          </cell>
          <cell r="C148" t="str">
            <v>Auto Repair/Car Dealer</v>
          </cell>
          <cell r="D148">
            <v>0.5</v>
          </cell>
        </row>
        <row r="149">
          <cell r="B149" t="str">
            <v>Hudson's Hope Transfer Station (PRRD)</v>
          </cell>
          <cell r="C149" t="str">
            <v>Landfill/Transfer Station</v>
          </cell>
          <cell r="D149">
            <v>1</v>
          </cell>
        </row>
        <row r="150">
          <cell r="B150" t="str">
            <v>Integra Tire Auto Center</v>
          </cell>
          <cell r="C150" t="str">
            <v>Auto Repair/Car Dealer</v>
          </cell>
          <cell r="D150">
            <v>0.5</v>
          </cell>
        </row>
        <row r="151">
          <cell r="B151" t="str">
            <v>Interior Freight &amp; Bottle Depot Ltd.</v>
          </cell>
          <cell r="C151" t="str">
            <v>Recycling Center</v>
          </cell>
          <cell r="D151">
            <v>1</v>
          </cell>
        </row>
        <row r="152">
          <cell r="B152" t="str">
            <v>Ironwood Auto Technicians</v>
          </cell>
          <cell r="C152" t="str">
            <v>Auto Repair/Car Dealer</v>
          </cell>
          <cell r="D152">
            <v>0.5</v>
          </cell>
        </row>
        <row r="153">
          <cell r="B153" t="str">
            <v>Island Hose &amp; Hydraulic (1994) Ltd.</v>
          </cell>
          <cell r="C153" t="str">
            <v>Retailer</v>
          </cell>
          <cell r="D153">
            <v>0.75</v>
          </cell>
        </row>
        <row r="154">
          <cell r="B154" t="str">
            <v>Island Solid Waste Management - Port Clements</v>
          </cell>
          <cell r="C154" t="str">
            <v>Landfill/Transfer Station</v>
          </cell>
          <cell r="D154">
            <v>1</v>
          </cell>
        </row>
        <row r="155">
          <cell r="B155" t="str">
            <v>Island Solid Waste Management - Skidegate</v>
          </cell>
          <cell r="C155" t="str">
            <v>Landfill/Transfer Station</v>
          </cell>
          <cell r="D155">
            <v>1</v>
          </cell>
        </row>
        <row r="156">
          <cell r="B156" t="str">
            <v>Island Tractor &amp; Supply</v>
          </cell>
          <cell r="C156" t="str">
            <v>Retailer</v>
          </cell>
          <cell r="D156">
            <v>0.75</v>
          </cell>
        </row>
        <row r="157">
          <cell r="B157" t="str">
            <v>Jacobson Ford Sales Ltd (Revelstoke)</v>
          </cell>
          <cell r="C157" t="str">
            <v>Auto Repair/Car Dealer</v>
          </cell>
          <cell r="D157">
            <v>0.5</v>
          </cell>
        </row>
        <row r="158">
          <cell r="B158" t="str">
            <v>Jacobson Ford Sales Ltd (Salmon Arm)</v>
          </cell>
          <cell r="C158" t="str">
            <v>Auto Repair/Car Dealer</v>
          </cell>
          <cell r="D158">
            <v>0.5</v>
          </cell>
        </row>
        <row r="159">
          <cell r="B159" t="str">
            <v>Jepson Petroleum Ltd. (Mackenzie)</v>
          </cell>
          <cell r="C159" t="str">
            <v>Bulk Dealer</v>
          </cell>
          <cell r="D159">
            <v>1</v>
          </cell>
        </row>
        <row r="160">
          <cell r="B160" t="str">
            <v>Jepson Petroleum Ltd. (Prince George)</v>
          </cell>
          <cell r="C160" t="str">
            <v>Bulk Dealer</v>
          </cell>
          <cell r="D160">
            <v>1</v>
          </cell>
        </row>
        <row r="161">
          <cell r="B161" t="str">
            <v>Jepson Petroleum Ltd. (Quesnel)</v>
          </cell>
          <cell r="C161" t="str">
            <v>Bulk Dealer</v>
          </cell>
          <cell r="D161">
            <v>1</v>
          </cell>
        </row>
        <row r="162">
          <cell r="B162" t="str">
            <v>Jepson Petroleum Ltd. (Williams Lake)</v>
          </cell>
          <cell r="C162" t="str">
            <v>Bulk Dealer</v>
          </cell>
          <cell r="D162">
            <v>1</v>
          </cell>
        </row>
        <row r="163">
          <cell r="B163" t="str">
            <v>Jiffy Lube #1015 (Penticton)</v>
          </cell>
          <cell r="C163" t="str">
            <v>Lube Shop</v>
          </cell>
          <cell r="D163">
            <v>0.2</v>
          </cell>
        </row>
        <row r="164">
          <cell r="B164" t="str">
            <v>Jiffy Lube #1043 (West Kelowna)</v>
          </cell>
          <cell r="C164" t="str">
            <v>Lube Shop</v>
          </cell>
          <cell r="D164">
            <v>0.2</v>
          </cell>
        </row>
        <row r="165">
          <cell r="B165" t="str">
            <v>Jiffy Lube #1064 (Kelowna - Sexsmith Rd)</v>
          </cell>
          <cell r="C165" t="str">
            <v>Lube Shop</v>
          </cell>
          <cell r="D165">
            <v>0.2</v>
          </cell>
        </row>
        <row r="166">
          <cell r="B166" t="str">
            <v>Jiffy Lube #1075 (Victoria)</v>
          </cell>
          <cell r="C166" t="str">
            <v>Lube Shop</v>
          </cell>
          <cell r="D166">
            <v>0.2</v>
          </cell>
        </row>
        <row r="167">
          <cell r="B167" t="str">
            <v>Jiffy Lube #1078  (Salmon Arm)</v>
          </cell>
          <cell r="C167" t="str">
            <v>Lube Shop</v>
          </cell>
          <cell r="D167">
            <v>0.2</v>
          </cell>
        </row>
        <row r="168">
          <cell r="B168" t="str">
            <v>Jiffy Lube #1080 (Kelowna - Harvey Ave)</v>
          </cell>
          <cell r="C168" t="str">
            <v>Lube Shop</v>
          </cell>
          <cell r="D168">
            <v>0.2</v>
          </cell>
        </row>
        <row r="169">
          <cell r="B169" t="str">
            <v>Jiffy Lube #1088 (Richmond)</v>
          </cell>
          <cell r="C169" t="str">
            <v>Lube Shop</v>
          </cell>
          <cell r="D169">
            <v>0.2</v>
          </cell>
        </row>
        <row r="170">
          <cell r="B170" t="str">
            <v>Jiffy Lube #1090 (Chilliwack)</v>
          </cell>
          <cell r="C170" t="str">
            <v>Lube Shop</v>
          </cell>
          <cell r="D170">
            <v>0.2</v>
          </cell>
        </row>
        <row r="171">
          <cell r="B171" t="str">
            <v>JNR Auto Services</v>
          </cell>
          <cell r="C171" t="str">
            <v>Auto Repair/Car Dealer</v>
          </cell>
          <cell r="D171">
            <v>0.5</v>
          </cell>
        </row>
        <row r="172">
          <cell r="B172" t="str">
            <v>Kal Tire (Kitimat)</v>
          </cell>
          <cell r="C172" t="str">
            <v>Auto Repair/Car Dealer</v>
          </cell>
          <cell r="D172">
            <v>0.5</v>
          </cell>
        </row>
        <row r="173">
          <cell r="B173" t="str">
            <v>Kal Tire (Prince Rupert)</v>
          </cell>
          <cell r="C173" t="str">
            <v>Auto Repair/Car Dealer</v>
          </cell>
          <cell r="D173">
            <v>0.5</v>
          </cell>
        </row>
        <row r="174">
          <cell r="B174" t="str">
            <v>Kenmac Parts</v>
          </cell>
          <cell r="C174" t="str">
            <v>Retailer</v>
          </cell>
          <cell r="D174">
            <v>0.75</v>
          </cell>
        </row>
        <row r="175">
          <cell r="B175" t="str">
            <v>Keremeos Transfer Station (RDOS)</v>
          </cell>
          <cell r="C175" t="str">
            <v>Landfill/Transfer Station</v>
          </cell>
          <cell r="D175">
            <v>1</v>
          </cell>
        </row>
        <row r="176">
          <cell r="B176" t="str">
            <v>Kitasoo Band Council</v>
          </cell>
          <cell r="C176" t="str">
            <v>Recycling Center</v>
          </cell>
          <cell r="D176">
            <v>1</v>
          </cell>
        </row>
        <row r="177">
          <cell r="B177" t="str">
            <v>Lake City Ford Sales Ltd.</v>
          </cell>
          <cell r="C177" t="str">
            <v>Auto Repair/Car Dealer</v>
          </cell>
          <cell r="D177">
            <v>0.5</v>
          </cell>
        </row>
        <row r="178">
          <cell r="B178" t="str">
            <v>Laketime Services</v>
          </cell>
          <cell r="C178" t="str">
            <v>Auto Repair/Car Dealer</v>
          </cell>
          <cell r="D178">
            <v>0.5</v>
          </cell>
        </row>
        <row r="179">
          <cell r="B179" t="str">
            <v>Lasqueti Island Recycling Depot (qRD)</v>
          </cell>
          <cell r="C179" t="str">
            <v>Recycling Center</v>
          </cell>
          <cell r="D179">
            <v>1</v>
          </cell>
        </row>
        <row r="180">
          <cell r="B180" t="str">
            <v>Likely Landfill (CBRD)</v>
          </cell>
          <cell r="C180" t="str">
            <v>Recycling Center</v>
          </cell>
          <cell r="D180">
            <v>1</v>
          </cell>
        </row>
        <row r="181">
          <cell r="B181" t="str">
            <v>Lillooet Landfill (SLRD)</v>
          </cell>
          <cell r="C181" t="str">
            <v>Landfill/Transfer Station</v>
          </cell>
          <cell r="D181">
            <v>1</v>
          </cell>
        </row>
        <row r="182">
          <cell r="B182" t="str">
            <v>Lil'wat Nation Public Works Yard</v>
          </cell>
          <cell r="C182" t="str">
            <v>Landfill/Transfer Station</v>
          </cell>
          <cell r="D182">
            <v>1</v>
          </cell>
        </row>
        <row r="183">
          <cell r="B183" t="str">
            <v>Local Automotive Co. Ltd.</v>
          </cell>
          <cell r="C183" t="str">
            <v>Auto Repair/Car Dealer</v>
          </cell>
          <cell r="D183">
            <v>0.5</v>
          </cell>
        </row>
        <row r="184">
          <cell r="B184" t="str">
            <v>Logan Lake Eco-Depot (TNRD)</v>
          </cell>
          <cell r="C184" t="str">
            <v>Recycling Center</v>
          </cell>
          <cell r="D184">
            <v>1</v>
          </cell>
        </row>
        <row r="185">
          <cell r="B185" t="str">
            <v>Louis Creek Eco-Depot (TNRD)</v>
          </cell>
          <cell r="C185" t="str">
            <v>Recycling Center</v>
          </cell>
          <cell r="D185">
            <v>1</v>
          </cell>
        </row>
        <row r="186">
          <cell r="B186" t="str">
            <v>Lower Nicola Eco-Depot (TNRD)</v>
          </cell>
          <cell r="C186" t="str">
            <v>Recycling Center</v>
          </cell>
          <cell r="D186">
            <v>1</v>
          </cell>
        </row>
        <row r="187">
          <cell r="B187" t="str">
            <v>Lytton Eco-Depot (TNRD)</v>
          </cell>
          <cell r="C187" t="str">
            <v>Recycling Center</v>
          </cell>
          <cell r="D187">
            <v>1</v>
          </cell>
        </row>
        <row r="188">
          <cell r="B188" t="str">
            <v>MacCarthy Motors Ltd</v>
          </cell>
          <cell r="C188" t="str">
            <v>Auto Repair/Car Dealer</v>
          </cell>
          <cell r="D188">
            <v>0.5</v>
          </cell>
        </row>
        <row r="189">
          <cell r="B189" t="str">
            <v>Mackenzie Regional Landfill (FFGRD)</v>
          </cell>
          <cell r="C189" t="str">
            <v>Landfill/Transfer Station</v>
          </cell>
          <cell r="D189">
            <v>1</v>
          </cell>
        </row>
        <row r="190">
          <cell r="B190" t="str">
            <v>McBride Regional Transfer Station (FFGRD)</v>
          </cell>
          <cell r="C190" t="str">
            <v>Landfill/Transfer Station</v>
          </cell>
          <cell r="D190">
            <v>1</v>
          </cell>
        </row>
        <row r="191">
          <cell r="B191" t="str">
            <v>Meade Creek Recycling Centre (CWRD)</v>
          </cell>
          <cell r="C191" t="str">
            <v>Recycling Center</v>
          </cell>
          <cell r="D191">
            <v>1</v>
          </cell>
        </row>
        <row r="192">
          <cell r="B192" t="str">
            <v>Mertin Pontiac Buick</v>
          </cell>
          <cell r="C192" t="str">
            <v>Auto Repair/Car Dealer</v>
          </cell>
          <cell r="D192">
            <v>0.5</v>
          </cell>
        </row>
        <row r="193">
          <cell r="B193" t="str">
            <v>Method Marine Supply Co. Ltd</v>
          </cell>
          <cell r="C193" t="str">
            <v>Retailer</v>
          </cell>
          <cell r="D193">
            <v>0.75</v>
          </cell>
        </row>
        <row r="194">
          <cell r="B194" t="str">
            <v>Midas Auto Service (Chilliwack)</v>
          </cell>
          <cell r="C194" t="str">
            <v>Auto Repair/Car Dealer</v>
          </cell>
          <cell r="D194">
            <v>0.5</v>
          </cell>
        </row>
        <row r="195">
          <cell r="B195" t="str">
            <v>Mission Recycling Depot</v>
          </cell>
          <cell r="C195" t="str">
            <v>Recycling Center</v>
          </cell>
          <cell r="D195">
            <v>1</v>
          </cell>
        </row>
        <row r="196">
          <cell r="B196" t="str">
            <v>Mobil 1 Lube Express (Hope)</v>
          </cell>
          <cell r="C196" t="str">
            <v>Lube Shop</v>
          </cell>
          <cell r="D196">
            <v>0.2</v>
          </cell>
        </row>
        <row r="197">
          <cell r="B197" t="str">
            <v>Mr. Lube #141 (Burnaby - Hastings)</v>
          </cell>
          <cell r="C197" t="str">
            <v>Lube Shop</v>
          </cell>
          <cell r="D197">
            <v>0.2</v>
          </cell>
        </row>
        <row r="198">
          <cell r="B198" t="str">
            <v>Mr. Lube #147 (Kamloops - Summit Lubricants)</v>
          </cell>
          <cell r="C198" t="str">
            <v>Lube Shop</v>
          </cell>
          <cell r="D198">
            <v>0.2</v>
          </cell>
        </row>
        <row r="199">
          <cell r="B199" t="str">
            <v>Mr. Lube #159 (Coquitlam)</v>
          </cell>
          <cell r="C199" t="str">
            <v>Lube Shop</v>
          </cell>
          <cell r="D199">
            <v>0.2</v>
          </cell>
        </row>
        <row r="200">
          <cell r="B200" t="str">
            <v>Mr. Lube #177 (Courtenay/Comox)</v>
          </cell>
          <cell r="C200" t="str">
            <v>Lube Shop</v>
          </cell>
          <cell r="D200">
            <v>0.2</v>
          </cell>
        </row>
        <row r="201">
          <cell r="B201" t="str">
            <v>Mr. Lube #201 (Kingsway)</v>
          </cell>
          <cell r="C201" t="str">
            <v>Lube Shop</v>
          </cell>
          <cell r="D201">
            <v>0.2</v>
          </cell>
        </row>
        <row r="202">
          <cell r="B202" t="str">
            <v>Mr. Lube #236 (West Kelowna)</v>
          </cell>
          <cell r="C202" t="str">
            <v>Lube Shop</v>
          </cell>
          <cell r="D202">
            <v>0.2</v>
          </cell>
        </row>
        <row r="203">
          <cell r="B203" t="str">
            <v>Mr. Lube #6 (Victoria - Douglas St)</v>
          </cell>
          <cell r="C203" t="str">
            <v>Lube Shop</v>
          </cell>
          <cell r="D203">
            <v>0.2</v>
          </cell>
        </row>
        <row r="204">
          <cell r="B204" t="str">
            <v>Mr. Lube #8 (Kamloops - Briar Ave)</v>
          </cell>
          <cell r="C204" t="str">
            <v>Lube Shop</v>
          </cell>
          <cell r="D204">
            <v>0.2</v>
          </cell>
        </row>
        <row r="205">
          <cell r="B205" t="str">
            <v>Mr. Lube #93 (Nanaimo)</v>
          </cell>
          <cell r="C205" t="str">
            <v>Lube Shop</v>
          </cell>
          <cell r="D205">
            <v>0.2</v>
          </cell>
        </row>
        <row r="206">
          <cell r="B206" t="str">
            <v>Mr. Quick Lube &amp; Oil (Prince George - George Street)</v>
          </cell>
          <cell r="C206" t="str">
            <v>Lube Shop</v>
          </cell>
          <cell r="D206">
            <v>0.2</v>
          </cell>
        </row>
        <row r="207">
          <cell r="B207" t="str">
            <v>Mr. Quick Lube &amp; Oil (Prince George - Hart Hwy)</v>
          </cell>
          <cell r="C207" t="str">
            <v>Lube Shop</v>
          </cell>
          <cell r="D207">
            <v>0.2</v>
          </cell>
        </row>
        <row r="208">
          <cell r="B208" t="str">
            <v>NAPA Auto Parts (Nakusp)</v>
          </cell>
          <cell r="C208" t="str">
            <v>Retailer</v>
          </cell>
          <cell r="D208">
            <v>0.75</v>
          </cell>
        </row>
        <row r="209">
          <cell r="B209" t="str">
            <v>NAPA Auto Parts (Pemberton)</v>
          </cell>
          <cell r="C209" t="str">
            <v>Retailer</v>
          </cell>
          <cell r="D209">
            <v>0.75</v>
          </cell>
        </row>
        <row r="210">
          <cell r="B210" t="str">
            <v>NAPA Auto Parts (Port Hardy)</v>
          </cell>
          <cell r="C210" t="str">
            <v>Retailer</v>
          </cell>
          <cell r="D210">
            <v>0.75</v>
          </cell>
        </row>
        <row r="211">
          <cell r="B211" t="str">
            <v>Nazko Landfill (CBRD)</v>
          </cell>
          <cell r="C211" t="str">
            <v>Recycling Center</v>
          </cell>
          <cell r="D211">
            <v>1</v>
          </cell>
        </row>
        <row r="212">
          <cell r="B212" t="str">
            <v>Nelson Leafs Recycling Center</v>
          </cell>
          <cell r="C212" t="str">
            <v>Recycling Center</v>
          </cell>
          <cell r="D212">
            <v>1</v>
          </cell>
        </row>
        <row r="213">
          <cell r="B213" t="str">
            <v>Norris Oil Sales Ltd.</v>
          </cell>
          <cell r="C213" t="str">
            <v>Bulk Dealer</v>
          </cell>
          <cell r="D213">
            <v>1</v>
          </cell>
        </row>
        <row r="214">
          <cell r="B214" t="str">
            <v>North Island Lube Ltd.</v>
          </cell>
          <cell r="C214" t="str">
            <v>Lube Shop</v>
          </cell>
          <cell r="D214">
            <v>0.2</v>
          </cell>
        </row>
        <row r="215">
          <cell r="B215" t="str">
            <v>O'Connor Chrysler</v>
          </cell>
          <cell r="C215" t="str">
            <v>Auto Repair/Car Dealer</v>
          </cell>
          <cell r="D215">
            <v>0.5</v>
          </cell>
        </row>
        <row r="216">
          <cell r="B216" t="str">
            <v>OK Tire &amp; Auto Service (Terrace)</v>
          </cell>
          <cell r="C216" t="str">
            <v>Auto Repair/Car Dealer</v>
          </cell>
          <cell r="D216">
            <v>0.5</v>
          </cell>
        </row>
        <row r="217">
          <cell r="B217" t="str">
            <v>OK Tire (Prince George)</v>
          </cell>
          <cell r="C217" t="str">
            <v>Auto Repair/Car Dealer</v>
          </cell>
          <cell r="D217">
            <v>0.5</v>
          </cell>
        </row>
        <row r="218">
          <cell r="B218" t="str">
            <v>OK Tire (Trail)</v>
          </cell>
          <cell r="C218" t="str">
            <v>Auto Repair/Car Dealer</v>
          </cell>
          <cell r="D218">
            <v>0.5</v>
          </cell>
        </row>
        <row r="219">
          <cell r="B219" t="str">
            <v>OK Tire Store (Chilliwack) Ltd.</v>
          </cell>
          <cell r="C219" t="str">
            <v>Auto Repair/Car Dealer</v>
          </cell>
          <cell r="D219">
            <v>0.5</v>
          </cell>
        </row>
        <row r="220">
          <cell r="B220" t="str">
            <v>Oliver Landfill (RDOS)</v>
          </cell>
          <cell r="C220" t="str">
            <v>Landfill/Transfer Station</v>
          </cell>
          <cell r="D220">
            <v>1</v>
          </cell>
        </row>
        <row r="221">
          <cell r="B221" t="str">
            <v>P &amp; H Supplies Ltd.</v>
          </cell>
          <cell r="C221" t="str">
            <v>Retailer</v>
          </cell>
          <cell r="D221">
            <v>0.75</v>
          </cell>
        </row>
        <row r="222">
          <cell r="B222" t="str">
            <v>Pacific Chevrolet</v>
          </cell>
          <cell r="C222" t="str">
            <v>Auto Repair/Car Dealer</v>
          </cell>
          <cell r="D222">
            <v>0.5</v>
          </cell>
        </row>
        <row r="223">
          <cell r="B223" t="str">
            <v>Parksville Bottle and Recycling Depot</v>
          </cell>
          <cell r="C223" t="str">
            <v>Recycling Center</v>
          </cell>
          <cell r="D223">
            <v>1</v>
          </cell>
        </row>
        <row r="224">
          <cell r="B224" t="str">
            <v>Parksville Petro-Canada (2016)</v>
          </cell>
          <cell r="C224" t="str">
            <v>Retailer</v>
          </cell>
          <cell r="D224">
            <v>0.75</v>
          </cell>
        </row>
        <row r="225">
          <cell r="B225" t="str">
            <v>Peace Country Petroleum Sales Ltd. (Dawson Creek)</v>
          </cell>
          <cell r="C225" t="str">
            <v>Bulk Dealer</v>
          </cell>
          <cell r="D225">
            <v>1</v>
          </cell>
        </row>
        <row r="226">
          <cell r="B226" t="str">
            <v>Peerless Road Recycling Centre</v>
          </cell>
          <cell r="C226" t="str">
            <v>Recycling Center</v>
          </cell>
          <cell r="D226">
            <v>1</v>
          </cell>
        </row>
        <row r="227">
          <cell r="B227" t="str">
            <v>Pender Harbour Diesel Co.</v>
          </cell>
          <cell r="C227" t="str">
            <v>Bulk Dealer</v>
          </cell>
          <cell r="D227">
            <v>1</v>
          </cell>
        </row>
        <row r="228">
          <cell r="B228" t="str">
            <v>Petro-Canada (Prince Rupert - Marina)</v>
          </cell>
          <cell r="C228" t="str">
            <v>Bulk Dealer</v>
          </cell>
          <cell r="D228">
            <v>1</v>
          </cell>
        </row>
        <row r="229">
          <cell r="B229" t="str">
            <v>Petro-Canada (Smithers)</v>
          </cell>
          <cell r="C229" t="str">
            <v>Bulk Dealer</v>
          </cell>
          <cell r="D229">
            <v>1</v>
          </cell>
        </row>
        <row r="230">
          <cell r="B230" t="str">
            <v>Petro-Canada (Stewart)</v>
          </cell>
          <cell r="C230" t="str">
            <v>Retailer</v>
          </cell>
          <cell r="D230">
            <v>0.75</v>
          </cell>
        </row>
        <row r="231">
          <cell r="B231" t="str">
            <v>Petro-Canada (Terrace)</v>
          </cell>
          <cell r="C231" t="str">
            <v>Bulk Dealer</v>
          </cell>
          <cell r="D231">
            <v>1</v>
          </cell>
        </row>
        <row r="232">
          <cell r="B232" t="str">
            <v>PG Recycling &amp; Return-It Center</v>
          </cell>
          <cell r="C232" t="str">
            <v>Recycling Center</v>
          </cell>
          <cell r="D232">
            <v>1</v>
          </cell>
        </row>
        <row r="233">
          <cell r="B233" t="str">
            <v>Polar Park Auto (Napa 8740)</v>
          </cell>
          <cell r="C233" t="str">
            <v>Retailer</v>
          </cell>
          <cell r="D233">
            <v>0.75</v>
          </cell>
        </row>
        <row r="234">
          <cell r="B234" t="str">
            <v>Port Alberni Marine Fuels and Services</v>
          </cell>
          <cell r="C234" t="str">
            <v>Retailer</v>
          </cell>
          <cell r="D234">
            <v>0.75</v>
          </cell>
        </row>
        <row r="235">
          <cell r="B235" t="str">
            <v>Port Alberni Port Authority</v>
          </cell>
          <cell r="C235" t="str">
            <v>Recycling Center</v>
          </cell>
          <cell r="D235">
            <v>1</v>
          </cell>
        </row>
        <row r="236">
          <cell r="B236" t="str">
            <v>Prince George Truck &amp; Equipment</v>
          </cell>
          <cell r="C236" t="str">
            <v>Auto Repair/Car Dealer</v>
          </cell>
          <cell r="D236">
            <v>0.5</v>
          </cell>
        </row>
        <row r="237">
          <cell r="B237" t="str">
            <v>Princeton Landfill</v>
          </cell>
          <cell r="C237" t="str">
            <v>Landfill/Transfer Station</v>
          </cell>
          <cell r="D237">
            <v>1</v>
          </cell>
        </row>
        <row r="238">
          <cell r="B238" t="str">
            <v>Puntzi Lake Landfill (CBRD)</v>
          </cell>
          <cell r="C238" t="str">
            <v>Landfill/Transfer Station</v>
          </cell>
          <cell r="D238">
            <v>1</v>
          </cell>
        </row>
        <row r="239">
          <cell r="B239" t="str">
            <v>Quality Brake &amp; Muffler 2005 Ltd.</v>
          </cell>
          <cell r="C239" t="str">
            <v>Auto Repair/Car Dealer</v>
          </cell>
          <cell r="D239">
            <v>0.5</v>
          </cell>
        </row>
        <row r="240">
          <cell r="B240" t="str">
            <v>Quinn Street Regional Recycle Depot (FFGRD)</v>
          </cell>
          <cell r="C240" t="str">
            <v>Recycling Center</v>
          </cell>
          <cell r="D240">
            <v>1</v>
          </cell>
        </row>
        <row r="241">
          <cell r="B241" t="str">
            <v>Race Rocks Automotive</v>
          </cell>
          <cell r="C241" t="str">
            <v>Auto Repair/Car Dealer</v>
          </cell>
          <cell r="D241">
            <v>0.5</v>
          </cell>
        </row>
        <row r="242">
          <cell r="B242" t="str">
            <v>Rainbow Chrysler Dodge Jeep Ltd.</v>
          </cell>
          <cell r="C242" t="str">
            <v>Auto Repair/Car Dealer</v>
          </cell>
          <cell r="D242">
            <v>0.5</v>
          </cell>
        </row>
        <row r="243">
          <cell r="B243" t="str">
            <v>Revelstoke Refuse Disposal Facility (CSRD)</v>
          </cell>
          <cell r="C243" t="str">
            <v>Landfill/Transfer Station</v>
          </cell>
          <cell r="D243">
            <v>1</v>
          </cell>
        </row>
        <row r="244">
          <cell r="B244" t="str">
            <v>Rice Toyota Courtenay</v>
          </cell>
          <cell r="C244" t="str">
            <v>Auto Repair/Car Dealer</v>
          </cell>
          <cell r="D244">
            <v>0.5</v>
          </cell>
        </row>
        <row r="245">
          <cell r="B245" t="str">
            <v>Richmond Recycling Depot</v>
          </cell>
          <cell r="C245" t="str">
            <v>Recycling Center</v>
          </cell>
          <cell r="D245">
            <v>1</v>
          </cell>
        </row>
        <row r="246">
          <cell r="B246" t="str">
            <v>Ridge Meadows Recycling Society</v>
          </cell>
          <cell r="C246" t="str">
            <v>Recycling Center</v>
          </cell>
          <cell r="D246">
            <v>1</v>
          </cell>
        </row>
        <row r="247">
          <cell r="B247" t="str">
            <v>Riverside Recycling</v>
          </cell>
          <cell r="C247" t="str">
            <v>Recycling Center</v>
          </cell>
          <cell r="D247">
            <v>1</v>
          </cell>
        </row>
        <row r="248">
          <cell r="B248" t="str">
            <v>Riverside Repairs</v>
          </cell>
          <cell r="C248" t="str">
            <v>Auto Repair/Car Dealer</v>
          </cell>
          <cell r="D248">
            <v>0.5</v>
          </cell>
        </row>
        <row r="249">
          <cell r="B249" t="str">
            <v>Rod's Repair Shop</v>
          </cell>
          <cell r="C249" t="str">
            <v>Auto Repair/Car Dealer</v>
          </cell>
          <cell r="D249">
            <v>0.5</v>
          </cell>
        </row>
        <row r="250">
          <cell r="B250" t="str">
            <v>S M D Automotive Ltd.</v>
          </cell>
          <cell r="C250" t="str">
            <v>Auto Repair/Car Dealer</v>
          </cell>
          <cell r="D250">
            <v>0.5</v>
          </cell>
        </row>
        <row r="251">
          <cell r="B251" t="str">
            <v>Salmon Arm Landfill (CSRD)</v>
          </cell>
          <cell r="C251" t="str">
            <v>Landfill/Transfer Station</v>
          </cell>
          <cell r="D251">
            <v>1</v>
          </cell>
        </row>
        <row r="252">
          <cell r="B252" t="str">
            <v>Salt Spring Auto Parts</v>
          </cell>
          <cell r="C252" t="str">
            <v>Retailer</v>
          </cell>
          <cell r="D252">
            <v>0.75</v>
          </cell>
        </row>
        <row r="253">
          <cell r="B253" t="str">
            <v>Savona Eco-Depot (TNRD)</v>
          </cell>
          <cell r="C253" t="str">
            <v>Recycling Center</v>
          </cell>
          <cell r="D253">
            <v>1</v>
          </cell>
        </row>
        <row r="254">
          <cell r="B254" t="str">
            <v>Sayward Public Works (CXRD)</v>
          </cell>
          <cell r="C254" t="str">
            <v>Recycling Center</v>
          </cell>
          <cell r="D254">
            <v>1</v>
          </cell>
        </row>
        <row r="255">
          <cell r="B255" t="str">
            <v>Seeco Automotive</v>
          </cell>
          <cell r="C255" t="str">
            <v>Auto Repair/Car Dealer</v>
          </cell>
          <cell r="D255">
            <v>0.5</v>
          </cell>
        </row>
        <row r="256">
          <cell r="B256" t="str">
            <v>Semiahmoo Bottle Depot</v>
          </cell>
          <cell r="C256" t="str">
            <v>Recycling Center</v>
          </cell>
          <cell r="D256">
            <v>1</v>
          </cell>
        </row>
        <row r="257">
          <cell r="B257" t="str">
            <v>Sherwood's Auto Parts</v>
          </cell>
          <cell r="C257" t="str">
            <v>Retailer</v>
          </cell>
          <cell r="D257">
            <v>0.75</v>
          </cell>
        </row>
        <row r="258">
          <cell r="B258" t="str">
            <v>Shortstop Auto Service / Big O Tire</v>
          </cell>
          <cell r="C258" t="str">
            <v>Auto Repair/Car Dealer</v>
          </cell>
          <cell r="D258">
            <v>0.5</v>
          </cell>
        </row>
        <row r="259">
          <cell r="B259" t="str">
            <v>Smith Fuel Services Ltd.</v>
          </cell>
          <cell r="C259" t="str">
            <v>Bulk Dealer</v>
          </cell>
          <cell r="D259">
            <v>1</v>
          </cell>
        </row>
        <row r="260">
          <cell r="B260" t="str">
            <v>South Thompson Eco-Depot (TNRD)</v>
          </cell>
          <cell r="C260" t="str">
            <v>Recycling Center</v>
          </cell>
          <cell r="D260">
            <v>1</v>
          </cell>
        </row>
        <row r="261">
          <cell r="B261" t="str">
            <v>South Van Bottle Depot</v>
          </cell>
          <cell r="C261" t="str">
            <v>Recycling Center</v>
          </cell>
          <cell r="D261">
            <v>1</v>
          </cell>
        </row>
        <row r="262">
          <cell r="B262" t="str">
            <v>Spences Bridge Eco-Depot (TNRD)</v>
          </cell>
          <cell r="C262" t="str">
            <v>Recycling Center</v>
          </cell>
          <cell r="D262">
            <v>1</v>
          </cell>
        </row>
        <row r="263">
          <cell r="B263" t="str">
            <v>Sullivan Motor Products</v>
          </cell>
          <cell r="C263" t="str">
            <v>Retailer</v>
          </cell>
          <cell r="D263">
            <v>0.75</v>
          </cell>
        </row>
        <row r="264">
          <cell r="B264" t="str">
            <v>Sunshine Disposal and Recycling</v>
          </cell>
          <cell r="C264" t="str">
            <v>Recycling Center</v>
          </cell>
          <cell r="D264">
            <v>1</v>
          </cell>
        </row>
        <row r="265">
          <cell r="B265" t="str">
            <v>Surfside Automotive</v>
          </cell>
          <cell r="C265" t="str">
            <v>Auto Repair/Car Dealer</v>
          </cell>
          <cell r="D265">
            <v>0.5</v>
          </cell>
        </row>
        <row r="266">
          <cell r="B266" t="str">
            <v>T2 Market Recycling</v>
          </cell>
          <cell r="C266" t="str">
            <v>Recycling Center</v>
          </cell>
          <cell r="D266">
            <v>1</v>
          </cell>
        </row>
        <row r="267">
          <cell r="B267" t="str">
            <v>Tahsis Waste Management Center (CXRD)</v>
          </cell>
          <cell r="C267" t="str">
            <v>Recycling Center</v>
          </cell>
          <cell r="D267">
            <v>1</v>
          </cell>
        </row>
        <row r="268">
          <cell r="B268" t="str">
            <v>Takla Nation Eco-Depot</v>
          </cell>
          <cell r="C268" t="str">
            <v>Recycling Center</v>
          </cell>
          <cell r="D268">
            <v>1</v>
          </cell>
        </row>
        <row r="269">
          <cell r="B269" t="str">
            <v>Tatla Lake Landfill (CBRD)</v>
          </cell>
          <cell r="C269" t="str">
            <v>Landfill/Transfer Station</v>
          </cell>
          <cell r="D269">
            <v>1</v>
          </cell>
        </row>
        <row r="270">
          <cell r="B270" t="str">
            <v>Terrace Motors Ltd</v>
          </cell>
          <cell r="C270" t="str">
            <v>Auto Repair/Car Dealer</v>
          </cell>
          <cell r="D270">
            <v>0.5</v>
          </cell>
        </row>
        <row r="271">
          <cell r="B271" t="str">
            <v>Thorsen Creek Recycling Center (CCRD)</v>
          </cell>
          <cell r="C271" t="str">
            <v>Recycling Center</v>
          </cell>
          <cell r="D271">
            <v>1</v>
          </cell>
        </row>
        <row r="272">
          <cell r="B272" t="str">
            <v>TLC Automotive Services Ltd.</v>
          </cell>
          <cell r="C272" t="str">
            <v>Auto Repair/Car Dealer</v>
          </cell>
          <cell r="D272">
            <v>0.5</v>
          </cell>
        </row>
        <row r="273">
          <cell r="B273" t="str">
            <v>Tofino Harbour Authority</v>
          </cell>
          <cell r="C273" t="str">
            <v>Auto Repair/Car Dealer</v>
          </cell>
          <cell r="D273">
            <v>0.5</v>
          </cell>
        </row>
        <row r="274">
          <cell r="B274" t="str">
            <v>Top-Lite Car Service</v>
          </cell>
          <cell r="C274" t="str">
            <v>Auto Repair/Car Dealer</v>
          </cell>
          <cell r="D274">
            <v>0.5</v>
          </cell>
        </row>
        <row r="275">
          <cell r="B275" t="str">
            <v>Town of Osoyoos Sanitary Landfill</v>
          </cell>
          <cell r="C275" t="str">
            <v>Landfill/Transfer Station</v>
          </cell>
          <cell r="D275">
            <v>1</v>
          </cell>
        </row>
        <row r="276">
          <cell r="B276" t="str">
            <v>Triton Automotive and Industrial Ltd (NAPA)</v>
          </cell>
          <cell r="C276" t="str">
            <v>Retailer</v>
          </cell>
          <cell r="D276">
            <v>0.75</v>
          </cell>
        </row>
        <row r="277">
          <cell r="B277" t="str">
            <v>Tsehum Harbour Authority - Tenants Only</v>
          </cell>
          <cell r="C277" t="str">
            <v>Recycling Center</v>
          </cell>
          <cell r="D277">
            <v>1</v>
          </cell>
        </row>
        <row r="278">
          <cell r="B278" t="str">
            <v>Valemount Regional Transfer Station (FFGRD)</v>
          </cell>
          <cell r="C278" t="str">
            <v>Landfill/Transfer Station</v>
          </cell>
          <cell r="D278">
            <v>1</v>
          </cell>
        </row>
        <row r="279">
          <cell r="B279" t="str">
            <v>Vancouver Landfill (MVRD)</v>
          </cell>
          <cell r="C279" t="str">
            <v>Landfill/Transfer Station</v>
          </cell>
          <cell r="D279">
            <v>1</v>
          </cell>
        </row>
        <row r="280">
          <cell r="B280" t="str">
            <v>Vanway Regional Transfer Station (FFGRD)</v>
          </cell>
          <cell r="C280" t="str">
            <v>Landfill/Transfer Station</v>
          </cell>
          <cell r="D280">
            <v>1</v>
          </cell>
        </row>
        <row r="281">
          <cell r="B281" t="str">
            <v>V-Echo Restorations</v>
          </cell>
          <cell r="C281" t="str">
            <v>Auto Repair/Car Dealer</v>
          </cell>
          <cell r="D281">
            <v>0.5</v>
          </cell>
        </row>
        <row r="282">
          <cell r="B282" t="str">
            <v>Village of Alert Bay Transfer Station</v>
          </cell>
          <cell r="C282" t="str">
            <v>Landfill/Transfer Station</v>
          </cell>
          <cell r="D282">
            <v>1</v>
          </cell>
        </row>
        <row r="283">
          <cell r="B283" t="str">
            <v>Village of Port Alice Recycling Facility</v>
          </cell>
          <cell r="C283" t="str">
            <v>Recycling Center</v>
          </cell>
          <cell r="D283">
            <v>1</v>
          </cell>
        </row>
        <row r="284">
          <cell r="B284" t="str">
            <v>Walker's Repair Centre Ltd.</v>
          </cell>
          <cell r="C284" t="str">
            <v>Auto Repair/Car Dealer</v>
          </cell>
          <cell r="D284">
            <v>0.5</v>
          </cell>
        </row>
        <row r="285">
          <cell r="B285" t="str">
            <v>West Chilcotin Landfill (CBRD)</v>
          </cell>
          <cell r="C285" t="str">
            <v>Recycling Center</v>
          </cell>
          <cell r="D285">
            <v>1</v>
          </cell>
        </row>
        <row r="286">
          <cell r="B286" t="str">
            <v>Westwold Eco-Depot (TNRD)</v>
          </cell>
          <cell r="C286" t="str">
            <v>Recycling Center</v>
          </cell>
          <cell r="D286">
            <v>1</v>
          </cell>
        </row>
        <row r="287">
          <cell r="B287" t="str">
            <v>Wide Sky Disposal</v>
          </cell>
          <cell r="C287" t="str">
            <v>Multi-material Depot</v>
          </cell>
          <cell r="D287">
            <v>1</v>
          </cell>
        </row>
        <row r="288">
          <cell r="B288" t="str">
            <v>Williamson Automotive</v>
          </cell>
          <cell r="C288" t="str">
            <v>Auto Repair/Car Dealer</v>
          </cell>
          <cell r="D288">
            <v>0.5</v>
          </cell>
        </row>
        <row r="289">
          <cell r="B289" t="str">
            <v>Wolverine Auto Parts &amp; Service</v>
          </cell>
          <cell r="C289" t="str">
            <v>Auto Repair/Car Dealer</v>
          </cell>
          <cell r="D289">
            <v>0.5</v>
          </cell>
        </row>
        <row r="290">
          <cell r="B290" t="str">
            <v>Woz Mechanical Ltd.</v>
          </cell>
          <cell r="C290" t="str">
            <v>Auto Repair/Car Dealer</v>
          </cell>
          <cell r="D290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9"/>
  <sheetViews>
    <sheetView showGridLines="0" tabSelected="1" zoomScale="90" zoomScaleNormal="90" workbookViewId="0">
      <selection activeCell="Q50" sqref="Q50"/>
    </sheetView>
  </sheetViews>
  <sheetFormatPr baseColWidth="10" defaultColWidth="8.6640625" defaultRowHeight="15"/>
  <cols>
    <col min="1" max="1" width="1.33203125" style="1" customWidth="1"/>
    <col min="2" max="2" width="23.33203125" style="1" customWidth="1"/>
    <col min="3" max="3" width="13.5" style="1" customWidth="1"/>
    <col min="4" max="4" width="14.5" style="1" customWidth="1"/>
    <col min="5" max="5" width="13.33203125" style="1" customWidth="1"/>
    <col min="6" max="6" width="14.33203125" style="1" customWidth="1"/>
    <col min="7" max="7" width="13.5" style="1" customWidth="1"/>
    <col min="8" max="8" width="15.33203125" style="1" customWidth="1"/>
    <col min="9" max="9" width="10.6640625" style="1" customWidth="1"/>
    <col min="10" max="10" width="14.33203125" style="1" customWidth="1"/>
    <col min="11" max="11" width="1.6640625" style="1" customWidth="1"/>
    <col min="12" max="12" width="8.6640625" style="1"/>
    <col min="13" max="13" width="0" style="1" hidden="1" customWidth="1"/>
    <col min="14" max="16384" width="8.6640625" style="1"/>
  </cols>
  <sheetData>
    <row r="1" spans="1:18" ht="9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8" ht="93" customHeight="1" thickBot="1">
      <c r="A2" s="4"/>
      <c r="B2" s="191" t="s">
        <v>31</v>
      </c>
      <c r="C2" s="192"/>
      <c r="D2" s="192"/>
      <c r="E2" s="192"/>
      <c r="F2" s="192"/>
      <c r="G2" s="192"/>
      <c r="H2" s="192"/>
      <c r="I2" s="192"/>
      <c r="J2" s="193"/>
      <c r="K2" s="4"/>
    </row>
    <row r="3" spans="1:18" ht="15.75" customHeight="1" thickBot="1">
      <c r="A3" s="4"/>
      <c r="B3" s="194" t="s">
        <v>23</v>
      </c>
      <c r="C3" s="195"/>
      <c r="D3" s="195"/>
      <c r="E3" s="195"/>
      <c r="F3" s="195"/>
      <c r="G3" s="195"/>
      <c r="H3" s="195"/>
      <c r="I3" s="195"/>
      <c r="J3" s="196"/>
      <c r="K3" s="4"/>
    </row>
    <row r="4" spans="1:18" s="59" customFormat="1" ht="13">
      <c r="A4" s="58"/>
      <c r="B4" s="54" t="s">
        <v>0</v>
      </c>
      <c r="C4" s="228"/>
      <c r="D4" s="229"/>
      <c r="E4" s="229"/>
      <c r="F4" s="229"/>
      <c r="G4" s="230"/>
      <c r="H4" s="39" t="s">
        <v>32</v>
      </c>
      <c r="I4" s="207"/>
      <c r="J4" s="208"/>
      <c r="K4" s="58"/>
      <c r="R4" s="60"/>
    </row>
    <row r="5" spans="1:18" s="59" customFormat="1" ht="13">
      <c r="A5" s="58"/>
      <c r="B5" s="55" t="s">
        <v>1</v>
      </c>
      <c r="C5" s="203"/>
      <c r="D5" s="204"/>
      <c r="E5" s="204"/>
      <c r="F5" s="204"/>
      <c r="G5" s="204"/>
      <c r="H5" s="205"/>
      <c r="I5" s="204"/>
      <c r="J5" s="206"/>
      <c r="K5" s="58"/>
    </row>
    <row r="6" spans="1:18" s="59" customFormat="1" ht="13">
      <c r="A6" s="58"/>
      <c r="B6" s="14" t="s">
        <v>15</v>
      </c>
      <c r="C6" s="197"/>
      <c r="D6" s="198"/>
      <c r="E6" s="198"/>
      <c r="F6" s="198"/>
      <c r="G6" s="231"/>
      <c r="H6" s="56" t="s">
        <v>2</v>
      </c>
      <c r="I6" s="209"/>
      <c r="J6" s="210"/>
      <c r="K6" s="58"/>
      <c r="M6" s="61"/>
    </row>
    <row r="7" spans="1:18" s="59" customFormat="1" ht="13">
      <c r="A7" s="58"/>
      <c r="B7" s="57" t="s">
        <v>3</v>
      </c>
      <c r="C7" s="197"/>
      <c r="D7" s="198"/>
      <c r="E7" s="198"/>
      <c r="F7" s="198"/>
      <c r="G7" s="231"/>
      <c r="H7" s="15" t="s">
        <v>21</v>
      </c>
      <c r="I7" s="209"/>
      <c r="J7" s="210"/>
      <c r="K7" s="58"/>
      <c r="M7" s="60"/>
    </row>
    <row r="8" spans="1:18" s="59" customFormat="1" ht="15" customHeight="1" thickBot="1">
      <c r="A8" s="62"/>
      <c r="B8" s="17" t="s">
        <v>39</v>
      </c>
      <c r="C8" s="197"/>
      <c r="D8" s="198"/>
      <c r="E8" s="198"/>
      <c r="F8" s="198"/>
      <c r="G8" s="198"/>
      <c r="H8" s="198"/>
      <c r="I8" s="198"/>
      <c r="J8" s="199"/>
      <c r="K8" s="58"/>
      <c r="L8" s="61"/>
      <c r="O8" s="6"/>
    </row>
    <row r="9" spans="1:18" ht="15" customHeight="1" thickBot="1">
      <c r="A9" s="12"/>
      <c r="B9" s="18"/>
      <c r="C9" s="19"/>
      <c r="D9" s="19"/>
      <c r="E9" s="19"/>
      <c r="F9" s="19"/>
      <c r="G9" s="19"/>
      <c r="H9" s="19"/>
      <c r="I9" s="19"/>
      <c r="J9" s="20"/>
      <c r="K9" s="4"/>
      <c r="L9" s="11"/>
      <c r="M9" s="11"/>
      <c r="O9" s="6"/>
    </row>
    <row r="10" spans="1:18" s="59" customFormat="1" ht="19.5" customHeight="1" thickBot="1">
      <c r="A10" s="62"/>
      <c r="B10" s="200" t="s">
        <v>11</v>
      </c>
      <c r="C10" s="201"/>
      <c r="D10" s="201"/>
      <c r="E10" s="201"/>
      <c r="F10" s="201"/>
      <c r="G10" s="201"/>
      <c r="H10" s="201"/>
      <c r="I10" s="201"/>
      <c r="J10" s="202"/>
      <c r="K10" s="58"/>
      <c r="M10" s="61"/>
    </row>
    <row r="11" spans="1:18" s="59" customFormat="1" ht="46.75" customHeight="1">
      <c r="A11" s="62"/>
      <c r="B11" s="64" t="s">
        <v>34</v>
      </c>
      <c r="C11" s="23" t="s">
        <v>16</v>
      </c>
      <c r="D11" s="23" t="s">
        <v>33</v>
      </c>
      <c r="E11" s="23" t="s">
        <v>4</v>
      </c>
      <c r="F11" s="36" t="s">
        <v>14</v>
      </c>
      <c r="G11" s="24" t="s">
        <v>38</v>
      </c>
      <c r="H11" s="24" t="s">
        <v>17</v>
      </c>
      <c r="I11" s="25" t="s">
        <v>5</v>
      </c>
      <c r="J11" s="37" t="s">
        <v>9</v>
      </c>
      <c r="K11" s="58"/>
      <c r="M11" s="61"/>
    </row>
    <row r="12" spans="1:18" s="59" customFormat="1" ht="14">
      <c r="A12" s="62"/>
      <c r="B12" s="65"/>
      <c r="C12" s="66"/>
      <c r="D12" s="67"/>
      <c r="E12" s="68"/>
      <c r="F12" s="85"/>
      <c r="G12" s="49"/>
      <c r="H12" s="88"/>
      <c r="I12" s="147" t="str">
        <f t="shared" ref="I12:I28" si="0">IF($E12="","-",VLOOKUP($E12,$E$38:$I$49,5,FALSE))</f>
        <v>-</v>
      </c>
      <c r="J12" s="148" t="str">
        <f>IF(I12="-","-",H12*I12)</f>
        <v>-</v>
      </c>
      <c r="K12" s="58"/>
      <c r="M12" s="59">
        <f>F12*(1-G12)</f>
        <v>0</v>
      </c>
    </row>
    <row r="13" spans="1:18" s="59" customFormat="1" ht="14">
      <c r="A13" s="62"/>
      <c r="B13" s="65"/>
      <c r="C13" s="66"/>
      <c r="D13" s="69"/>
      <c r="E13" s="50"/>
      <c r="F13" s="86"/>
      <c r="G13" s="49"/>
      <c r="H13" s="88"/>
      <c r="I13" s="147" t="str">
        <f t="shared" si="0"/>
        <v>-</v>
      </c>
      <c r="J13" s="148" t="str">
        <f t="shared" ref="J13:J29" si="1">IF(I13="-","-",H13*I13)</f>
        <v>-</v>
      </c>
      <c r="K13" s="58"/>
      <c r="M13" s="59">
        <f>F13*(1-G13)</f>
        <v>0</v>
      </c>
    </row>
    <row r="14" spans="1:18" s="59" customFormat="1" ht="14">
      <c r="A14" s="62"/>
      <c r="B14" s="65"/>
      <c r="C14" s="66"/>
      <c r="D14" s="69"/>
      <c r="E14" s="50"/>
      <c r="F14" s="86"/>
      <c r="G14" s="49"/>
      <c r="H14" s="88"/>
      <c r="I14" s="147" t="str">
        <f t="shared" si="0"/>
        <v>-</v>
      </c>
      <c r="J14" s="148" t="str">
        <f t="shared" si="1"/>
        <v>-</v>
      </c>
      <c r="K14" s="58"/>
      <c r="M14" s="59">
        <f>F14*(1-G14)</f>
        <v>0</v>
      </c>
    </row>
    <row r="15" spans="1:18" s="59" customFormat="1" ht="14">
      <c r="A15" s="62"/>
      <c r="B15" s="65"/>
      <c r="C15" s="66"/>
      <c r="D15" s="69"/>
      <c r="E15" s="50"/>
      <c r="F15" s="86"/>
      <c r="G15" s="49"/>
      <c r="H15" s="88"/>
      <c r="I15" s="147" t="str">
        <f t="shared" si="0"/>
        <v>-</v>
      </c>
      <c r="J15" s="148" t="str">
        <f t="shared" si="1"/>
        <v>-</v>
      </c>
      <c r="K15" s="58"/>
      <c r="M15" s="59">
        <f t="shared" ref="M15:M29" si="2">F15*(1-G15)</f>
        <v>0</v>
      </c>
    </row>
    <row r="16" spans="1:18" s="59" customFormat="1" ht="14">
      <c r="A16" s="62"/>
      <c r="B16" s="65"/>
      <c r="C16" s="66"/>
      <c r="D16" s="69"/>
      <c r="E16" s="50"/>
      <c r="F16" s="86"/>
      <c r="G16" s="49"/>
      <c r="H16" s="88"/>
      <c r="I16" s="147" t="str">
        <f t="shared" si="0"/>
        <v>-</v>
      </c>
      <c r="J16" s="148" t="str">
        <f t="shared" si="1"/>
        <v>-</v>
      </c>
      <c r="K16" s="58"/>
      <c r="M16" s="59">
        <f t="shared" si="2"/>
        <v>0</v>
      </c>
    </row>
    <row r="17" spans="1:19" s="59" customFormat="1" ht="14">
      <c r="A17" s="62"/>
      <c r="B17" s="65"/>
      <c r="C17" s="66"/>
      <c r="D17" s="69"/>
      <c r="E17" s="50"/>
      <c r="F17" s="86"/>
      <c r="G17" s="49"/>
      <c r="H17" s="88"/>
      <c r="I17" s="147" t="str">
        <f t="shared" si="0"/>
        <v>-</v>
      </c>
      <c r="J17" s="148" t="str">
        <f t="shared" si="1"/>
        <v>-</v>
      </c>
      <c r="K17" s="58"/>
      <c r="M17" s="59">
        <f t="shared" si="2"/>
        <v>0</v>
      </c>
    </row>
    <row r="18" spans="1:19" s="59" customFormat="1" ht="14">
      <c r="A18" s="62"/>
      <c r="B18" s="65"/>
      <c r="C18" s="66"/>
      <c r="D18" s="69"/>
      <c r="E18" s="50"/>
      <c r="F18" s="86"/>
      <c r="G18" s="49"/>
      <c r="H18" s="88"/>
      <c r="I18" s="147" t="str">
        <f t="shared" si="0"/>
        <v>-</v>
      </c>
      <c r="J18" s="148" t="str">
        <f t="shared" si="1"/>
        <v>-</v>
      </c>
      <c r="K18" s="58"/>
      <c r="M18" s="59">
        <f t="shared" si="2"/>
        <v>0</v>
      </c>
    </row>
    <row r="19" spans="1:19" s="59" customFormat="1" ht="14">
      <c r="A19" s="62"/>
      <c r="B19" s="65"/>
      <c r="C19" s="66"/>
      <c r="D19" s="69"/>
      <c r="E19" s="50"/>
      <c r="F19" s="86"/>
      <c r="G19" s="49"/>
      <c r="H19" s="88"/>
      <c r="I19" s="147" t="str">
        <f t="shared" si="0"/>
        <v>-</v>
      </c>
      <c r="J19" s="148" t="str">
        <f t="shared" si="1"/>
        <v>-</v>
      </c>
      <c r="K19" s="58"/>
      <c r="M19" s="59">
        <f t="shared" si="2"/>
        <v>0</v>
      </c>
    </row>
    <row r="20" spans="1:19" s="59" customFormat="1" ht="14">
      <c r="A20" s="62"/>
      <c r="B20" s="65"/>
      <c r="C20" s="66"/>
      <c r="D20" s="69"/>
      <c r="E20" s="50"/>
      <c r="F20" s="86"/>
      <c r="G20" s="49"/>
      <c r="H20" s="88"/>
      <c r="I20" s="147" t="str">
        <f t="shared" si="0"/>
        <v>-</v>
      </c>
      <c r="J20" s="148" t="str">
        <f t="shared" si="1"/>
        <v>-</v>
      </c>
      <c r="K20" s="58"/>
      <c r="M20" s="59">
        <f t="shared" si="2"/>
        <v>0</v>
      </c>
    </row>
    <row r="21" spans="1:19" s="59" customFormat="1" ht="14">
      <c r="A21" s="62"/>
      <c r="B21" s="65"/>
      <c r="C21" s="66"/>
      <c r="D21" s="69"/>
      <c r="E21" s="50"/>
      <c r="F21" s="86"/>
      <c r="G21" s="49"/>
      <c r="H21" s="88"/>
      <c r="I21" s="147" t="str">
        <f t="shared" si="0"/>
        <v>-</v>
      </c>
      <c r="J21" s="148" t="str">
        <f t="shared" si="1"/>
        <v>-</v>
      </c>
      <c r="K21" s="58"/>
      <c r="M21" s="59">
        <f t="shared" si="2"/>
        <v>0</v>
      </c>
    </row>
    <row r="22" spans="1:19" s="59" customFormat="1" ht="14">
      <c r="A22" s="62"/>
      <c r="B22" s="65"/>
      <c r="C22" s="66"/>
      <c r="D22" s="69"/>
      <c r="E22" s="50"/>
      <c r="F22" s="86"/>
      <c r="G22" s="49"/>
      <c r="H22" s="88"/>
      <c r="I22" s="147" t="str">
        <f t="shared" si="0"/>
        <v>-</v>
      </c>
      <c r="J22" s="148" t="str">
        <f t="shared" si="1"/>
        <v>-</v>
      </c>
      <c r="K22" s="58"/>
      <c r="M22" s="59">
        <f t="shared" si="2"/>
        <v>0</v>
      </c>
    </row>
    <row r="23" spans="1:19" s="59" customFormat="1" ht="14">
      <c r="A23" s="62"/>
      <c r="B23" s="65"/>
      <c r="C23" s="66"/>
      <c r="D23" s="69"/>
      <c r="E23" s="50"/>
      <c r="F23" s="86"/>
      <c r="G23" s="49"/>
      <c r="H23" s="88"/>
      <c r="I23" s="147" t="str">
        <f t="shared" si="0"/>
        <v>-</v>
      </c>
      <c r="J23" s="148" t="str">
        <f t="shared" si="1"/>
        <v>-</v>
      </c>
      <c r="K23" s="58"/>
      <c r="M23" s="59">
        <f t="shared" si="2"/>
        <v>0</v>
      </c>
    </row>
    <row r="24" spans="1:19" s="59" customFormat="1" ht="14">
      <c r="A24" s="62"/>
      <c r="B24" s="70"/>
      <c r="C24" s="66"/>
      <c r="D24" s="67"/>
      <c r="E24" s="51"/>
      <c r="F24" s="87"/>
      <c r="G24" s="49"/>
      <c r="H24" s="88"/>
      <c r="I24" s="149" t="str">
        <f t="shared" si="0"/>
        <v>-</v>
      </c>
      <c r="J24" s="150" t="str">
        <f t="shared" si="1"/>
        <v>-</v>
      </c>
      <c r="K24" s="58"/>
      <c r="M24" s="59">
        <f t="shared" si="2"/>
        <v>0</v>
      </c>
      <c r="N24" s="60"/>
      <c r="O24" s="60"/>
      <c r="P24" s="60"/>
      <c r="R24" s="60"/>
    </row>
    <row r="25" spans="1:19" s="59" customFormat="1" ht="14">
      <c r="A25" s="58"/>
      <c r="B25" s="70"/>
      <c r="C25" s="66"/>
      <c r="D25" s="67"/>
      <c r="E25" s="51"/>
      <c r="F25" s="87"/>
      <c r="G25" s="49"/>
      <c r="H25" s="88"/>
      <c r="I25" s="149" t="str">
        <f t="shared" si="0"/>
        <v>-</v>
      </c>
      <c r="J25" s="150" t="str">
        <f t="shared" si="1"/>
        <v>-</v>
      </c>
      <c r="K25" s="58"/>
      <c r="M25" s="59">
        <f t="shared" si="2"/>
        <v>0</v>
      </c>
    </row>
    <row r="26" spans="1:19" s="59" customFormat="1" ht="14">
      <c r="A26" s="58"/>
      <c r="B26" s="70"/>
      <c r="C26" s="66"/>
      <c r="D26" s="67"/>
      <c r="E26" s="51"/>
      <c r="F26" s="87"/>
      <c r="G26" s="49"/>
      <c r="H26" s="88"/>
      <c r="I26" s="149" t="str">
        <f t="shared" si="0"/>
        <v>-</v>
      </c>
      <c r="J26" s="150" t="str">
        <f t="shared" si="1"/>
        <v>-</v>
      </c>
      <c r="K26" s="58"/>
      <c r="M26" s="59">
        <f t="shared" si="2"/>
        <v>0</v>
      </c>
      <c r="Q26" s="6"/>
      <c r="R26" s="6"/>
      <c r="S26" s="6"/>
    </row>
    <row r="27" spans="1:19" s="59" customFormat="1" ht="14">
      <c r="A27" s="58"/>
      <c r="B27" s="70"/>
      <c r="C27" s="66"/>
      <c r="D27" s="67"/>
      <c r="E27" s="51"/>
      <c r="F27" s="87"/>
      <c r="G27" s="49"/>
      <c r="H27" s="88"/>
      <c r="I27" s="149" t="str">
        <f t="shared" si="0"/>
        <v>-</v>
      </c>
      <c r="J27" s="150" t="str">
        <f t="shared" si="1"/>
        <v>-</v>
      </c>
      <c r="K27" s="58"/>
      <c r="M27" s="59">
        <f t="shared" si="2"/>
        <v>0</v>
      </c>
      <c r="Q27" s="6"/>
      <c r="R27" s="6"/>
      <c r="S27" s="6"/>
    </row>
    <row r="28" spans="1:19" s="59" customFormat="1" ht="14">
      <c r="A28" s="58"/>
      <c r="B28" s="70"/>
      <c r="C28" s="66"/>
      <c r="D28" s="67"/>
      <c r="E28" s="51"/>
      <c r="F28" s="87"/>
      <c r="G28" s="49"/>
      <c r="H28" s="88"/>
      <c r="I28" s="149" t="str">
        <f t="shared" si="0"/>
        <v>-</v>
      </c>
      <c r="J28" s="150" t="str">
        <f t="shared" si="1"/>
        <v>-</v>
      </c>
      <c r="K28" s="58"/>
      <c r="M28" s="59">
        <f t="shared" si="2"/>
        <v>0</v>
      </c>
      <c r="Q28" s="2"/>
      <c r="R28" s="6"/>
      <c r="S28" s="6"/>
    </row>
    <row r="29" spans="1:19" s="59" customFormat="1" ht="14" thickBot="1">
      <c r="A29" s="58"/>
      <c r="B29" s="89"/>
      <c r="C29" s="90"/>
      <c r="D29" s="91"/>
      <c r="E29" s="92"/>
      <c r="F29" s="93"/>
      <c r="G29" s="94"/>
      <c r="H29" s="95"/>
      <c r="I29" s="151"/>
      <c r="J29" s="152">
        <f t="shared" si="1"/>
        <v>0</v>
      </c>
      <c r="K29" s="58"/>
      <c r="M29" s="59">
        <f t="shared" si="2"/>
        <v>0</v>
      </c>
      <c r="Q29" s="6"/>
      <c r="R29" s="6"/>
      <c r="S29" s="6"/>
    </row>
    <row r="30" spans="1:19" s="59" customFormat="1" ht="14" thickBot="1">
      <c r="A30" s="58"/>
      <c r="B30" s="71"/>
      <c r="C30" s="72"/>
      <c r="D30" s="73"/>
      <c r="E30" s="74" t="s">
        <v>13</v>
      </c>
      <c r="F30" s="35" t="str">
        <f>IF(SUM(F12:F29)=0,"-",SUM(F12:F29))</f>
        <v>-</v>
      </c>
      <c r="G30" s="34" t="str">
        <f>IF(F30="-","-",1-(M30/F30))</f>
        <v>-</v>
      </c>
      <c r="H30" s="35" t="str">
        <f>IF(SUM(H12:H29)=0,"-",SUM(H12:H29))</f>
        <v>-</v>
      </c>
      <c r="I30" s="153"/>
      <c r="J30" s="154">
        <f>SUM(J12:J29)</f>
        <v>0</v>
      </c>
      <c r="K30" s="58"/>
      <c r="M30" s="75">
        <f>SUM(M12:M29)</f>
        <v>0</v>
      </c>
      <c r="Q30" s="6"/>
      <c r="R30" s="6"/>
      <c r="S30" s="6"/>
    </row>
    <row r="31" spans="1:19" s="59" customFormat="1" thickBot="1">
      <c r="A31" s="58"/>
      <c r="B31" s="225" t="s">
        <v>347</v>
      </c>
      <c r="C31" s="226"/>
      <c r="D31" s="226"/>
      <c r="E31" s="226"/>
      <c r="F31" s="226"/>
      <c r="G31" s="226"/>
      <c r="H31" s="227"/>
      <c r="I31" s="146"/>
      <c r="J31" s="155" t="str">
        <f>'RCF RI Premium Details'!$J$30</f>
        <v>-</v>
      </c>
      <c r="K31" s="58"/>
      <c r="M31" s="61"/>
      <c r="Q31" s="6"/>
      <c r="R31" s="6"/>
      <c r="S31" s="6"/>
    </row>
    <row r="32" spans="1:19" s="60" customFormat="1" ht="14">
      <c r="B32" s="186"/>
      <c r="C32" s="187"/>
      <c r="D32" s="187"/>
      <c r="E32" s="187"/>
      <c r="F32" s="187"/>
      <c r="G32" s="187"/>
      <c r="H32" s="187"/>
      <c r="I32" s="188" t="s">
        <v>348</v>
      </c>
      <c r="J32" s="189">
        <f>SUM(J30:J31)</f>
        <v>0</v>
      </c>
      <c r="M32" s="6"/>
      <c r="Q32" s="6"/>
      <c r="R32" s="6"/>
      <c r="S32" s="6"/>
    </row>
    <row r="33" spans="1:19" s="59" customFormat="1" ht="13">
      <c r="A33" s="58"/>
      <c r="B33" s="7"/>
      <c r="C33" s="13"/>
      <c r="D33" s="13"/>
      <c r="E33" s="236"/>
      <c r="F33" s="236"/>
      <c r="G33" s="236"/>
      <c r="H33" s="236"/>
      <c r="I33" s="156" t="s">
        <v>8</v>
      </c>
      <c r="J33" s="150">
        <f>ROUND(J32*5%,2)</f>
        <v>0</v>
      </c>
      <c r="K33" s="58"/>
      <c r="Q33" s="6"/>
      <c r="R33" s="6"/>
      <c r="S33" s="6"/>
    </row>
    <row r="34" spans="1:19" s="59" customFormat="1" ht="14" thickBot="1">
      <c r="A34" s="58"/>
      <c r="B34" s="7"/>
      <c r="C34" s="13"/>
      <c r="D34" s="13"/>
      <c r="E34" s="236"/>
      <c r="F34" s="236"/>
      <c r="G34" s="236"/>
      <c r="H34" s="236"/>
      <c r="I34" s="157" t="s">
        <v>6</v>
      </c>
      <c r="J34" s="158">
        <f>J32+J33</f>
        <v>0</v>
      </c>
      <c r="K34" s="58"/>
    </row>
    <row r="35" spans="1:19" s="59" customFormat="1" ht="14" thickBot="1">
      <c r="A35" s="58"/>
      <c r="B35" s="7"/>
      <c r="C35" s="13"/>
      <c r="D35" s="13"/>
      <c r="E35" s="53"/>
      <c r="F35" s="53"/>
      <c r="G35" s="53"/>
      <c r="H35" s="53"/>
      <c r="I35" s="21"/>
      <c r="J35" s="22"/>
      <c r="K35" s="58"/>
    </row>
    <row r="36" spans="1:19" s="59" customFormat="1" ht="14" thickBot="1">
      <c r="A36" s="62"/>
      <c r="B36" s="7"/>
      <c r="C36" s="13"/>
      <c r="D36" s="13"/>
      <c r="E36" s="237" t="s">
        <v>18</v>
      </c>
      <c r="F36" s="238"/>
      <c r="G36" s="238"/>
      <c r="H36" s="238"/>
      <c r="I36" s="238"/>
      <c r="J36" s="239"/>
      <c r="K36" s="58"/>
    </row>
    <row r="37" spans="1:19" s="59" customFormat="1" ht="43" thickBot="1">
      <c r="A37" s="62"/>
      <c r="B37" s="7"/>
      <c r="C37" s="13"/>
      <c r="D37" s="13"/>
      <c r="E37" s="159" t="str">
        <f t="shared" ref="E37:J37" si="3">E11</f>
        <v>Zone</v>
      </c>
      <c r="F37" s="160" t="str">
        <f t="shared" si="3"/>
        <v>Gross
Volume</v>
      </c>
      <c r="G37" s="161" t="str">
        <f t="shared" si="3"/>
        <v>Glycol
 Test %</v>
      </c>
      <c r="H37" s="161" t="str">
        <f t="shared" si="3"/>
        <v>Adjusted
Volume</v>
      </c>
      <c r="I37" s="162" t="str">
        <f t="shared" si="3"/>
        <v>Zone Rate</v>
      </c>
      <c r="J37" s="163" t="str">
        <f t="shared" si="3"/>
        <v>Amount Claimed by Processor</v>
      </c>
      <c r="K37" s="58"/>
    </row>
    <row r="38" spans="1:19" s="59" customFormat="1" ht="13">
      <c r="A38" s="62"/>
      <c r="B38" s="7"/>
      <c r="C38" s="13"/>
      <c r="D38" s="13"/>
      <c r="E38" s="164">
        <v>1</v>
      </c>
      <c r="F38" s="165">
        <f>SUMIF($E$12:$E$29,$E38,F$12:F$29)</f>
        <v>0</v>
      </c>
      <c r="G38" s="166" t="str">
        <f>IF(F38=0,"-",1-(M38/F38))</f>
        <v>-</v>
      </c>
      <c r="H38" s="165">
        <f t="shared" ref="H38:H49" si="4">SUMIF($E$12:$E$29,$E38,H$12:H$29)</f>
        <v>0</v>
      </c>
      <c r="I38" s="167">
        <v>0.35</v>
      </c>
      <c r="J38" s="168">
        <f t="shared" ref="J38:J48" si="5">SUMIF($E$12:$E$29,$E38,J$12:J$29)</f>
        <v>0</v>
      </c>
      <c r="K38" s="58"/>
      <c r="M38" s="76">
        <f t="shared" ref="M38:M49" si="6">SUMIF($E$12:$E$29,$E38,M$12:M$29)</f>
        <v>0</v>
      </c>
    </row>
    <row r="39" spans="1:19" s="59" customFormat="1" ht="13">
      <c r="A39" s="62"/>
      <c r="B39" s="7"/>
      <c r="C39" s="13"/>
      <c r="D39" s="13"/>
      <c r="E39" s="169">
        <v>2</v>
      </c>
      <c r="F39" s="170">
        <f t="shared" ref="F39:F48" si="7">SUMIF($E$12:$E$29,$E39,F$12:F$29)</f>
        <v>0</v>
      </c>
      <c r="G39" s="171" t="str">
        <f>IF(F39=0,"-",1-(M39/F39))</f>
        <v>-</v>
      </c>
      <c r="H39" s="170">
        <f t="shared" si="4"/>
        <v>0</v>
      </c>
      <c r="I39" s="172">
        <v>0.35</v>
      </c>
      <c r="J39" s="173">
        <f t="shared" si="5"/>
        <v>0</v>
      </c>
      <c r="K39" s="58"/>
      <c r="M39" s="77">
        <f t="shared" si="6"/>
        <v>0</v>
      </c>
    </row>
    <row r="40" spans="1:19" s="59" customFormat="1" ht="13">
      <c r="A40" s="62"/>
      <c r="B40" s="7"/>
      <c r="C40" s="13"/>
      <c r="D40" s="13"/>
      <c r="E40" s="169">
        <v>3</v>
      </c>
      <c r="F40" s="170">
        <f t="shared" si="7"/>
        <v>0</v>
      </c>
      <c r="G40" s="171" t="str">
        <f t="shared" ref="G40:G48" si="8">IF(F40=0,"-",1-(M40/F40))</f>
        <v>-</v>
      </c>
      <c r="H40" s="170">
        <f t="shared" si="4"/>
        <v>0</v>
      </c>
      <c r="I40" s="172">
        <v>0.4</v>
      </c>
      <c r="J40" s="173">
        <f t="shared" si="5"/>
        <v>0</v>
      </c>
      <c r="K40" s="58"/>
      <c r="M40" s="77">
        <f t="shared" si="6"/>
        <v>0</v>
      </c>
    </row>
    <row r="41" spans="1:19" s="59" customFormat="1" ht="13">
      <c r="A41" s="62"/>
      <c r="B41" s="7"/>
      <c r="C41" s="13"/>
      <c r="D41" s="13"/>
      <c r="E41" s="169">
        <v>4</v>
      </c>
      <c r="F41" s="170">
        <f t="shared" si="7"/>
        <v>0</v>
      </c>
      <c r="G41" s="171" t="str">
        <f t="shared" si="8"/>
        <v>-</v>
      </c>
      <c r="H41" s="170">
        <f t="shared" si="4"/>
        <v>0</v>
      </c>
      <c r="I41" s="172">
        <v>0.4</v>
      </c>
      <c r="J41" s="173">
        <f t="shared" si="5"/>
        <v>0</v>
      </c>
      <c r="K41" s="58"/>
      <c r="M41" s="77">
        <f t="shared" si="6"/>
        <v>0</v>
      </c>
    </row>
    <row r="42" spans="1:19" s="59" customFormat="1" ht="13">
      <c r="A42" s="62"/>
      <c r="B42" s="7"/>
      <c r="C42" s="13"/>
      <c r="D42" s="13"/>
      <c r="E42" s="169">
        <v>5</v>
      </c>
      <c r="F42" s="170">
        <f t="shared" si="7"/>
        <v>0</v>
      </c>
      <c r="G42" s="171" t="str">
        <f t="shared" si="8"/>
        <v>-</v>
      </c>
      <c r="H42" s="170">
        <f t="shared" si="4"/>
        <v>0</v>
      </c>
      <c r="I42" s="172">
        <v>0.5</v>
      </c>
      <c r="J42" s="173">
        <f t="shared" si="5"/>
        <v>0</v>
      </c>
      <c r="K42" s="58"/>
      <c r="M42" s="78">
        <f t="shared" si="6"/>
        <v>0</v>
      </c>
    </row>
    <row r="43" spans="1:19" s="59" customFormat="1" ht="13">
      <c r="A43" s="62"/>
      <c r="B43" s="7"/>
      <c r="C43" s="13"/>
      <c r="D43" s="13"/>
      <c r="E43" s="169">
        <v>6</v>
      </c>
      <c r="F43" s="170">
        <f t="shared" si="7"/>
        <v>0</v>
      </c>
      <c r="G43" s="171" t="str">
        <f t="shared" si="8"/>
        <v>-</v>
      </c>
      <c r="H43" s="170">
        <f t="shared" si="4"/>
        <v>0</v>
      </c>
      <c r="I43" s="172">
        <v>0.4</v>
      </c>
      <c r="J43" s="173">
        <f t="shared" si="5"/>
        <v>0</v>
      </c>
      <c r="K43" s="58"/>
      <c r="M43" s="78">
        <f t="shared" si="6"/>
        <v>0</v>
      </c>
    </row>
    <row r="44" spans="1:19" s="59" customFormat="1" ht="13">
      <c r="A44" s="62"/>
      <c r="B44" s="7"/>
      <c r="C44" s="13"/>
      <c r="D44" s="13"/>
      <c r="E44" s="169">
        <v>7</v>
      </c>
      <c r="F44" s="170">
        <f t="shared" si="7"/>
        <v>0</v>
      </c>
      <c r="G44" s="171" t="str">
        <f t="shared" si="8"/>
        <v>-</v>
      </c>
      <c r="H44" s="170">
        <f t="shared" si="4"/>
        <v>0</v>
      </c>
      <c r="I44" s="172">
        <v>0.45</v>
      </c>
      <c r="J44" s="173">
        <f t="shared" si="5"/>
        <v>0</v>
      </c>
      <c r="K44" s="58"/>
      <c r="M44" s="78">
        <f t="shared" si="6"/>
        <v>0</v>
      </c>
    </row>
    <row r="45" spans="1:19" s="59" customFormat="1" ht="13">
      <c r="A45" s="62"/>
      <c r="B45" s="7"/>
      <c r="C45" s="13"/>
      <c r="D45" s="13"/>
      <c r="E45" s="169">
        <v>8</v>
      </c>
      <c r="F45" s="170">
        <f t="shared" si="7"/>
        <v>0</v>
      </c>
      <c r="G45" s="171" t="str">
        <f t="shared" si="8"/>
        <v>-</v>
      </c>
      <c r="H45" s="170">
        <f t="shared" si="4"/>
        <v>0</v>
      </c>
      <c r="I45" s="172">
        <v>0.5</v>
      </c>
      <c r="J45" s="173">
        <f t="shared" si="5"/>
        <v>0</v>
      </c>
      <c r="K45" s="58"/>
      <c r="M45" s="78">
        <f t="shared" si="6"/>
        <v>0</v>
      </c>
    </row>
    <row r="46" spans="1:19" s="59" customFormat="1" ht="13">
      <c r="A46" s="62"/>
      <c r="B46" s="7"/>
      <c r="C46" s="13"/>
      <c r="D46" s="13"/>
      <c r="E46" s="169">
        <v>9</v>
      </c>
      <c r="F46" s="170">
        <f t="shared" si="7"/>
        <v>0</v>
      </c>
      <c r="G46" s="171" t="str">
        <f t="shared" si="8"/>
        <v>-</v>
      </c>
      <c r="H46" s="170">
        <f t="shared" si="4"/>
        <v>0</v>
      </c>
      <c r="I46" s="172">
        <v>0.4</v>
      </c>
      <c r="J46" s="173">
        <f t="shared" si="5"/>
        <v>0</v>
      </c>
      <c r="K46" s="58"/>
      <c r="M46" s="78">
        <f t="shared" si="6"/>
        <v>0</v>
      </c>
    </row>
    <row r="47" spans="1:19" s="59" customFormat="1" ht="13">
      <c r="A47" s="62"/>
      <c r="B47" s="7"/>
      <c r="C47" s="13"/>
      <c r="D47" s="13"/>
      <c r="E47" s="169">
        <v>10</v>
      </c>
      <c r="F47" s="170">
        <f t="shared" si="7"/>
        <v>0</v>
      </c>
      <c r="G47" s="171" t="str">
        <f t="shared" si="8"/>
        <v>-</v>
      </c>
      <c r="H47" s="170">
        <f t="shared" si="4"/>
        <v>0</v>
      </c>
      <c r="I47" s="172">
        <v>0.5</v>
      </c>
      <c r="J47" s="173">
        <f t="shared" si="5"/>
        <v>0</v>
      </c>
      <c r="K47" s="58"/>
      <c r="M47" s="78">
        <f t="shared" si="6"/>
        <v>0</v>
      </c>
    </row>
    <row r="48" spans="1:19" s="59" customFormat="1" ht="13">
      <c r="A48" s="62"/>
      <c r="B48" s="7"/>
      <c r="C48" s="13"/>
      <c r="D48" s="13"/>
      <c r="E48" s="174">
        <v>11</v>
      </c>
      <c r="F48" s="175">
        <f t="shared" si="7"/>
        <v>0</v>
      </c>
      <c r="G48" s="171" t="str">
        <f t="shared" si="8"/>
        <v>-</v>
      </c>
      <c r="H48" s="175">
        <f t="shared" si="4"/>
        <v>0</v>
      </c>
      <c r="I48" s="172">
        <v>0.7</v>
      </c>
      <c r="J48" s="176">
        <f t="shared" si="5"/>
        <v>0</v>
      </c>
      <c r="K48" s="58"/>
      <c r="M48" s="78">
        <f t="shared" si="6"/>
        <v>0</v>
      </c>
    </row>
    <row r="49" spans="1:13" s="59" customFormat="1" ht="14" thickBot="1">
      <c r="A49" s="62"/>
      <c r="B49" s="7"/>
      <c r="C49" s="13"/>
      <c r="D49" s="13"/>
      <c r="E49" s="177" t="s">
        <v>41</v>
      </c>
      <c r="F49" s="178">
        <f>SUMIF($E$12:$E$29,$E49,F$12:F$29)</f>
        <v>0</v>
      </c>
      <c r="G49" s="171" t="str">
        <f>IF(F49=0,"-",1-(M49/F49))</f>
        <v>-</v>
      </c>
      <c r="H49" s="178">
        <f t="shared" si="4"/>
        <v>0</v>
      </c>
      <c r="I49" s="179"/>
      <c r="J49" s="176" t="str">
        <f>+J31</f>
        <v>-</v>
      </c>
      <c r="K49" s="58"/>
      <c r="M49" s="79">
        <f t="shared" si="6"/>
        <v>0</v>
      </c>
    </row>
    <row r="50" spans="1:13" s="59" customFormat="1" ht="14" thickBot="1">
      <c r="A50" s="58"/>
      <c r="B50" s="7"/>
      <c r="C50" s="13"/>
      <c r="D50" s="13"/>
      <c r="E50" s="180" t="s">
        <v>13</v>
      </c>
      <c r="F50" s="181">
        <f>SUM(F38:F49)</f>
        <v>0</v>
      </c>
      <c r="G50" s="182" t="str">
        <f>IF(F50=0,"-",1-(M50/F50))</f>
        <v>-</v>
      </c>
      <c r="H50" s="181">
        <f>SUM(H38:H49)</f>
        <v>0</v>
      </c>
      <c r="I50" s="153" t="s">
        <v>7</v>
      </c>
      <c r="J50" s="183">
        <f>SUM(J38:J49)</f>
        <v>0</v>
      </c>
      <c r="K50" s="58"/>
      <c r="M50" s="80">
        <f>SUM(M38:M49)</f>
        <v>0</v>
      </c>
    </row>
    <row r="51" spans="1:13" s="59" customFormat="1" ht="13">
      <c r="A51" s="58"/>
      <c r="B51" s="7"/>
      <c r="C51" s="13"/>
      <c r="D51" s="13"/>
      <c r="E51" s="81"/>
      <c r="F51" s="82"/>
      <c r="G51" s="53"/>
      <c r="H51" s="82"/>
      <c r="I51" s="63" t="s">
        <v>8</v>
      </c>
      <c r="J51" s="184">
        <f>ROUND(J50*5%,2)</f>
        <v>0</v>
      </c>
      <c r="K51" s="58"/>
    </row>
    <row r="52" spans="1:13" s="59" customFormat="1" ht="14" thickBot="1">
      <c r="A52" s="58"/>
      <c r="B52" s="8"/>
      <c r="C52" s="9"/>
      <c r="D52" s="9"/>
      <c r="E52" s="83"/>
      <c r="F52" s="84"/>
      <c r="G52" s="16"/>
      <c r="H52" s="84"/>
      <c r="I52" s="38" t="s">
        <v>6</v>
      </c>
      <c r="J52" s="185">
        <f>J50+J51</f>
        <v>0</v>
      </c>
      <c r="K52" s="58"/>
    </row>
    <row r="53" spans="1:13" ht="15" customHeight="1" thickBot="1">
      <c r="A53" s="4"/>
      <c r="B53" s="26"/>
      <c r="C53" s="27"/>
      <c r="D53" s="27"/>
      <c r="E53" s="28"/>
      <c r="F53" s="28"/>
      <c r="G53" s="29"/>
      <c r="H53" s="30"/>
      <c r="I53" s="30"/>
      <c r="J53" s="31"/>
      <c r="K53" s="4"/>
    </row>
    <row r="54" spans="1:13">
      <c r="A54" s="4"/>
      <c r="B54" s="233" t="s">
        <v>35</v>
      </c>
      <c r="C54" s="234"/>
      <c r="D54" s="234"/>
      <c r="E54" s="234"/>
      <c r="F54" s="234"/>
      <c r="G54" s="234"/>
      <c r="H54" s="234"/>
      <c r="I54" s="234"/>
      <c r="J54" s="235"/>
      <c r="K54" s="5"/>
      <c r="L54" s="3"/>
    </row>
    <row r="55" spans="1:13" ht="11.75" customHeight="1">
      <c r="A55" s="4"/>
      <c r="B55" s="222" t="s">
        <v>12</v>
      </c>
      <c r="C55" s="223"/>
      <c r="D55" s="223"/>
      <c r="E55" s="223"/>
      <c r="F55" s="223"/>
      <c r="G55" s="223"/>
      <c r="H55" s="223"/>
      <c r="I55" s="223"/>
      <c r="J55" s="224"/>
      <c r="K55" s="42"/>
      <c r="L55" s="43"/>
    </row>
    <row r="56" spans="1:13" ht="11.75" customHeight="1">
      <c r="A56" s="4"/>
      <c r="B56" s="222" t="s">
        <v>24</v>
      </c>
      <c r="C56" s="223"/>
      <c r="D56" s="223"/>
      <c r="E56" s="223"/>
      <c r="F56" s="223"/>
      <c r="G56" s="223"/>
      <c r="H56" s="223"/>
      <c r="I56" s="223"/>
      <c r="J56" s="224"/>
      <c r="K56" s="42"/>
      <c r="L56" s="43"/>
    </row>
    <row r="57" spans="1:13" ht="11.75" customHeight="1">
      <c r="A57" s="4"/>
      <c r="B57" s="222" t="s">
        <v>10</v>
      </c>
      <c r="C57" s="223"/>
      <c r="D57" s="223"/>
      <c r="E57" s="223"/>
      <c r="F57" s="223"/>
      <c r="G57" s="223"/>
      <c r="H57" s="223"/>
      <c r="I57" s="223"/>
      <c r="J57" s="224"/>
      <c r="K57" s="42"/>
      <c r="L57" s="43"/>
    </row>
    <row r="58" spans="1:13" ht="11.75" customHeight="1">
      <c r="A58" s="4"/>
      <c r="B58" s="232" t="s">
        <v>25</v>
      </c>
      <c r="C58" s="220"/>
      <c r="D58" s="220"/>
      <c r="E58" s="220"/>
      <c r="F58" s="220"/>
      <c r="G58" s="220"/>
      <c r="H58" s="220"/>
      <c r="I58" s="220"/>
      <c r="J58" s="221"/>
      <c r="K58" s="44"/>
      <c r="L58" s="45"/>
    </row>
    <row r="59" spans="1:13" ht="11.75" customHeight="1">
      <c r="A59" s="4"/>
      <c r="B59" s="232" t="s">
        <v>26</v>
      </c>
      <c r="C59" s="220"/>
      <c r="D59" s="220"/>
      <c r="E59" s="220"/>
      <c r="F59" s="220"/>
      <c r="G59" s="220"/>
      <c r="H59" s="220"/>
      <c r="I59" s="220"/>
      <c r="J59" s="221"/>
      <c r="K59" s="44"/>
      <c r="L59" s="45"/>
    </row>
    <row r="60" spans="1:13" ht="11.75" customHeight="1">
      <c r="A60" s="4"/>
      <c r="B60" s="40" t="s">
        <v>27</v>
      </c>
      <c r="C60" s="41"/>
      <c r="D60" s="52"/>
      <c r="E60" s="41"/>
      <c r="F60" s="41"/>
      <c r="G60" s="41"/>
      <c r="H60" s="41"/>
      <c r="I60" s="41"/>
      <c r="J60" s="46"/>
      <c r="K60" s="44"/>
      <c r="L60" s="45"/>
    </row>
    <row r="61" spans="1:13" ht="21.5" customHeight="1">
      <c r="A61" s="4"/>
      <c r="B61" s="219" t="s">
        <v>22</v>
      </c>
      <c r="C61" s="220"/>
      <c r="D61" s="220"/>
      <c r="E61" s="220"/>
      <c r="F61" s="220"/>
      <c r="G61" s="220"/>
      <c r="H61" s="220"/>
      <c r="I61" s="220"/>
      <c r="J61" s="221"/>
      <c r="K61" s="44"/>
      <c r="L61" s="45"/>
    </row>
    <row r="62" spans="1:13" ht="18" customHeight="1">
      <c r="A62" s="4"/>
      <c r="B62" s="47"/>
      <c r="C62" s="217" t="s">
        <v>37</v>
      </c>
      <c r="D62" s="217"/>
      <c r="E62" s="217"/>
      <c r="F62" s="217"/>
      <c r="G62" s="217" t="s">
        <v>36</v>
      </c>
      <c r="H62" s="217"/>
      <c r="I62" s="217"/>
      <c r="J62" s="218"/>
      <c r="K62" s="44"/>
      <c r="L62" s="45"/>
    </row>
    <row r="63" spans="1:13" ht="34.5" customHeight="1">
      <c r="A63" s="4"/>
      <c r="B63" s="48" t="s">
        <v>19</v>
      </c>
      <c r="C63" s="211"/>
      <c r="D63" s="212"/>
      <c r="E63" s="213"/>
      <c r="F63" s="213"/>
      <c r="G63" s="214"/>
      <c r="H63" s="213"/>
      <c r="I63" s="213"/>
      <c r="J63" s="216"/>
      <c r="K63" s="44"/>
      <c r="L63" s="45"/>
    </row>
    <row r="64" spans="1:13" ht="34.5" customHeight="1">
      <c r="A64" s="4"/>
      <c r="B64" s="48" t="s">
        <v>20</v>
      </c>
      <c r="C64" s="214"/>
      <c r="D64" s="213"/>
      <c r="E64" s="213"/>
      <c r="F64" s="215"/>
      <c r="G64" s="214"/>
      <c r="H64" s="213"/>
      <c r="I64" s="213"/>
      <c r="J64" s="216"/>
      <c r="K64" s="44"/>
      <c r="L64" s="45"/>
    </row>
    <row r="65" spans="1:12" ht="15" customHeight="1" thickBot="1">
      <c r="A65" s="4"/>
      <c r="B65" s="32" t="s">
        <v>30</v>
      </c>
      <c r="C65" s="190" t="s">
        <v>28</v>
      </c>
      <c r="D65" s="190"/>
      <c r="E65" s="190"/>
      <c r="F65" s="190"/>
      <c r="G65" s="190"/>
      <c r="H65" s="190"/>
      <c r="I65" s="190"/>
      <c r="J65" s="33" t="s">
        <v>29</v>
      </c>
      <c r="K65" s="4"/>
    </row>
    <row r="66" spans="1:12">
      <c r="A66" s="4"/>
      <c r="B66" s="4"/>
      <c r="C66" s="4"/>
      <c r="D66" s="4"/>
      <c r="E66" s="4"/>
      <c r="F66" s="4"/>
      <c r="G66" s="4"/>
      <c r="H66" s="4"/>
      <c r="I66" s="4"/>
      <c r="J66" s="10"/>
      <c r="K66" s="10"/>
      <c r="L66" s="11"/>
    </row>
    <row r="67" spans="1:12">
      <c r="A67" s="4"/>
      <c r="K67" s="4"/>
    </row>
    <row r="68" spans="1:12">
      <c r="A68" s="4"/>
      <c r="K68" s="4"/>
    </row>
    <row r="69" spans="1:12">
      <c r="K69" s="4"/>
      <c r="L69" s="11"/>
    </row>
  </sheetData>
  <sheetProtection selectLockedCells="1"/>
  <customSheetViews>
    <customSheetView guid="{B7F1C356-BD06-49C8-91F5-292B2E0B2E40}" topLeftCell="A4">
      <selection activeCell="C11" sqref="C11:G16"/>
      <pageMargins left="0.74803149606299213" right="0.39370078740157483" top="0.77" bottom="0.62" header="0.51181102362204722" footer="0.51181102362204722"/>
      <pageSetup orientation="portrait" r:id="rId1"/>
    </customSheetView>
    <customSheetView guid="{1A2D9569-77C8-447E-9834-39A944DDF967}" topLeftCell="A4">
      <selection activeCell="D13" sqref="D13"/>
      <pageMargins left="0.74803149606299213" right="0.39370078740157483" top="0.77" bottom="0.62" header="0.51181102362204722" footer="0.51181102362204722"/>
      <pageSetup orientation="portrait" r:id="rId2"/>
    </customSheetView>
  </customSheetViews>
  <mergeCells count="29">
    <mergeCell ref="B58:J58"/>
    <mergeCell ref="B59:J59"/>
    <mergeCell ref="B57:J57"/>
    <mergeCell ref="B54:J54"/>
    <mergeCell ref="E33:H33"/>
    <mergeCell ref="E34:H34"/>
    <mergeCell ref="E36:J36"/>
    <mergeCell ref="B55:J55"/>
    <mergeCell ref="B56:J56"/>
    <mergeCell ref="B31:H31"/>
    <mergeCell ref="C4:G4"/>
    <mergeCell ref="C7:G7"/>
    <mergeCell ref="C6:G6"/>
    <mergeCell ref="C65:I65"/>
    <mergeCell ref="B2:J2"/>
    <mergeCell ref="B3:J3"/>
    <mergeCell ref="C8:J8"/>
    <mergeCell ref="B10:J10"/>
    <mergeCell ref="C5:J5"/>
    <mergeCell ref="I4:J4"/>
    <mergeCell ref="I6:J6"/>
    <mergeCell ref="C63:F63"/>
    <mergeCell ref="C64:F64"/>
    <mergeCell ref="G63:J63"/>
    <mergeCell ref="G64:J64"/>
    <mergeCell ref="C62:F62"/>
    <mergeCell ref="G62:J62"/>
    <mergeCell ref="I7:J7"/>
    <mergeCell ref="B61:J61"/>
  </mergeCells>
  <dataValidations count="1">
    <dataValidation type="list" allowBlank="1" showInputMessage="1" showErrorMessage="1" sqref="E12:E29" xr:uid="{00000000-0002-0000-0000-000000000000}">
      <formula1>$E$38:$E$49</formula1>
    </dataValidation>
  </dataValidations>
  <printOptions horizontalCentered="1" verticalCentered="1"/>
  <pageMargins left="0.25" right="0.25" top="0.25" bottom="0.25" header="0" footer="0"/>
  <pageSetup scale="67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2"/>
  <sheetViews>
    <sheetView topLeftCell="C7" workbookViewId="0">
      <selection activeCell="G12" sqref="G12:G15"/>
    </sheetView>
  </sheetViews>
  <sheetFormatPr baseColWidth="10" defaultColWidth="8.6640625" defaultRowHeight="15"/>
  <cols>
    <col min="1" max="1" width="1.33203125" customWidth="1"/>
    <col min="2" max="3" width="17.1640625" customWidth="1"/>
    <col min="4" max="4" width="19.6640625" customWidth="1"/>
    <col min="5" max="5" width="17.6640625" customWidth="1"/>
    <col min="6" max="6" width="46.1640625" customWidth="1"/>
    <col min="7" max="7" width="15.6640625" customWidth="1"/>
    <col min="8" max="9" width="18.5" customWidth="1"/>
    <col min="10" max="10" width="20.6640625" customWidth="1"/>
    <col min="11" max="11" width="1.6640625" customWidth="1"/>
    <col min="13" max="13" width="7.1640625" customWidth="1"/>
    <col min="14" max="14" width="0.83203125" customWidth="1"/>
  </cols>
  <sheetData>
    <row r="1" spans="1:15" ht="9.5" customHeight="1" thickBo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5" ht="93" customHeight="1" thickBot="1">
      <c r="A2" s="102"/>
      <c r="B2" s="245" t="s">
        <v>40</v>
      </c>
      <c r="C2" s="246"/>
      <c r="D2" s="246"/>
      <c r="E2" s="246"/>
      <c r="F2" s="246"/>
      <c r="G2" s="246"/>
      <c r="H2" s="246"/>
      <c r="I2" s="246"/>
      <c r="J2" s="247"/>
      <c r="K2" s="102"/>
      <c r="N2" s="103">
        <v>0.1</v>
      </c>
    </row>
    <row r="3" spans="1:15" ht="15.75" customHeight="1" thickBot="1">
      <c r="A3" s="102"/>
      <c r="B3" s="248" t="s">
        <v>23</v>
      </c>
      <c r="C3" s="249"/>
      <c r="D3" s="249"/>
      <c r="E3" s="249"/>
      <c r="F3" s="249"/>
      <c r="G3" s="249"/>
      <c r="H3" s="249"/>
      <c r="I3" s="249"/>
      <c r="J3" s="250"/>
    </row>
    <row r="4" spans="1:15" s="106" customFormat="1" ht="14.5" customHeight="1">
      <c r="A4" s="104"/>
      <c r="B4" s="105" t="s">
        <v>0</v>
      </c>
      <c r="C4" s="251"/>
      <c r="D4" s="251"/>
      <c r="E4" s="251"/>
      <c r="F4" s="251"/>
      <c r="G4" s="251"/>
      <c r="H4" s="251"/>
      <c r="I4" s="251"/>
      <c r="J4" s="252"/>
    </row>
    <row r="5" spans="1:15" s="106" customFormat="1" ht="14">
      <c r="A5" s="104"/>
      <c r="B5" s="107" t="s">
        <v>1</v>
      </c>
      <c r="C5" s="253"/>
      <c r="D5" s="253"/>
      <c r="E5" s="253"/>
      <c r="F5" s="253"/>
      <c r="G5" s="253"/>
      <c r="H5" s="253"/>
      <c r="I5" s="253"/>
      <c r="J5" s="254"/>
    </row>
    <row r="6" spans="1:15" s="106" customFormat="1" ht="14">
      <c r="A6" s="104"/>
      <c r="B6" s="108" t="s">
        <v>15</v>
      </c>
      <c r="C6" s="253"/>
      <c r="D6" s="253"/>
      <c r="E6" s="253"/>
      <c r="F6" s="253"/>
      <c r="G6" s="255"/>
      <c r="H6" s="256" t="s">
        <v>340</v>
      </c>
      <c r="I6" s="256"/>
      <c r="J6" s="257"/>
    </row>
    <row r="7" spans="1:15" s="106" customFormat="1" ht="14">
      <c r="A7" s="104"/>
      <c r="B7" s="107" t="s">
        <v>3</v>
      </c>
      <c r="C7" s="253"/>
      <c r="D7" s="253"/>
      <c r="E7" s="253"/>
      <c r="F7" s="253"/>
      <c r="G7" s="253"/>
      <c r="H7" s="253"/>
      <c r="I7" s="253"/>
      <c r="J7" s="254"/>
    </row>
    <row r="8" spans="1:15" s="106" customFormat="1" thickBot="1">
      <c r="A8" s="104"/>
      <c r="B8" s="109" t="s">
        <v>39</v>
      </c>
      <c r="C8" s="258"/>
      <c r="D8" s="258"/>
      <c r="E8" s="258"/>
      <c r="F8" s="258"/>
      <c r="G8" s="258"/>
      <c r="H8" s="258"/>
      <c r="I8" s="258"/>
      <c r="J8" s="259"/>
    </row>
    <row r="9" spans="1:15" s="106" customFormat="1" ht="15" customHeight="1" thickBot="1">
      <c r="A9" s="104"/>
      <c r="B9" s="110"/>
      <c r="C9" s="111"/>
      <c r="D9" s="240"/>
      <c r="E9" s="240"/>
      <c r="F9" s="240"/>
      <c r="G9" s="240"/>
      <c r="H9" s="240"/>
      <c r="I9" s="240"/>
      <c r="J9" s="241"/>
    </row>
    <row r="10" spans="1:15" s="106" customFormat="1" ht="19.5" customHeight="1" thickBot="1">
      <c r="A10" s="104"/>
      <c r="B10" s="242" t="s">
        <v>11</v>
      </c>
      <c r="C10" s="243"/>
      <c r="D10" s="243"/>
      <c r="E10" s="243"/>
      <c r="F10" s="243"/>
      <c r="G10" s="243"/>
      <c r="H10" s="243"/>
      <c r="I10" s="243"/>
      <c r="J10" s="244"/>
    </row>
    <row r="11" spans="1:15" s="106" customFormat="1" ht="48" customHeight="1" thickBot="1">
      <c r="A11" s="104"/>
      <c r="B11" s="112" t="s">
        <v>341</v>
      </c>
      <c r="C11" s="112" t="s">
        <v>342</v>
      </c>
      <c r="D11" s="112" t="s">
        <v>343</v>
      </c>
      <c r="E11" s="112" t="s">
        <v>344</v>
      </c>
      <c r="F11" s="112" t="s">
        <v>345</v>
      </c>
      <c r="G11" s="113" t="s">
        <v>14</v>
      </c>
      <c r="H11" s="112" t="s">
        <v>346</v>
      </c>
      <c r="I11" s="112" t="s">
        <v>17</v>
      </c>
      <c r="J11" s="112" t="s">
        <v>41</v>
      </c>
    </row>
    <row r="12" spans="1:15" s="106" customFormat="1" ht="16">
      <c r="A12" s="104"/>
      <c r="B12" s="114"/>
      <c r="C12" s="115"/>
      <c r="D12" s="116"/>
      <c r="E12" s="117"/>
      <c r="F12" s="118"/>
      <c r="G12" s="119"/>
      <c r="H12" s="120" t="str">
        <f>IFERROR(VLOOKUP(F12,[1]Sheet1!$B$3:$D$290,3,FALSE),"")</f>
        <v/>
      </c>
      <c r="I12" s="121" t="str">
        <f t="shared" ref="I12:I21" si="0">IF(G12=0,"-",G12*H12)</f>
        <v>-</v>
      </c>
      <c r="J12" s="122" t="str">
        <f>IF(OR(ISBLANK(G12),ISBLANK(H12)), "", G12*H12*$N$2)</f>
        <v/>
      </c>
      <c r="K12" s="106" t="e">
        <f>J12*(1-#REF!)</f>
        <v>#VALUE!</v>
      </c>
      <c r="O12" s="123"/>
    </row>
    <row r="13" spans="1:15" s="106" customFormat="1" ht="16">
      <c r="A13" s="104"/>
      <c r="B13" s="124"/>
      <c r="C13" s="125"/>
      <c r="D13" s="126"/>
      <c r="E13" s="117"/>
      <c r="F13" s="118"/>
      <c r="G13" s="119"/>
      <c r="H13" s="120" t="str">
        <f>IFERROR(VLOOKUP(F13,[1]Sheet1!$B$3:$D$290,3,FALSE),"")</f>
        <v/>
      </c>
      <c r="I13" s="121" t="str">
        <f t="shared" si="0"/>
        <v>-</v>
      </c>
      <c r="J13" s="122" t="str">
        <f t="shared" ref="J13:J29" si="1">IF(OR(ISBLANK(G13),ISBLANK(H13)), "", G13*H13*$N$2)</f>
        <v/>
      </c>
      <c r="K13" s="106" t="e">
        <f>#REF!*(1-#REF!)</f>
        <v>#REF!</v>
      </c>
      <c r="O13" s="127" t="str">
        <f>IF(OR(ISBLANK(A2),ISBLANK(B2)), "", G12*H12)</f>
        <v/>
      </c>
    </row>
    <row r="14" spans="1:15" s="106" customFormat="1">
      <c r="A14" s="104"/>
      <c r="B14" s="128"/>
      <c r="C14" s="129"/>
      <c r="D14" s="126"/>
      <c r="E14" s="117"/>
      <c r="F14" s="118"/>
      <c r="G14" s="119"/>
      <c r="H14" s="120" t="str">
        <f>IFERROR(VLOOKUP(F14,[1]Sheet1!$B$3:$D$290,3,FALSE),"")</f>
        <v/>
      </c>
      <c r="I14" s="121" t="str">
        <f t="shared" si="0"/>
        <v>-</v>
      </c>
      <c r="J14" s="122" t="str">
        <f t="shared" si="1"/>
        <v/>
      </c>
    </row>
    <row r="15" spans="1:15" s="106" customFormat="1">
      <c r="A15" s="104"/>
      <c r="B15" s="128"/>
      <c r="C15" s="129"/>
      <c r="D15" s="126"/>
      <c r="E15" s="117"/>
      <c r="F15" s="118"/>
      <c r="G15" s="119"/>
      <c r="H15" s="120" t="str">
        <f>IFERROR(VLOOKUP(F15,[1]Sheet1!$B$3:$D$290,3,FALSE),"")</f>
        <v/>
      </c>
      <c r="I15" s="121" t="str">
        <f t="shared" si="0"/>
        <v>-</v>
      </c>
      <c r="J15" s="122" t="str">
        <f t="shared" si="1"/>
        <v/>
      </c>
      <c r="K15" s="106" t="e">
        <f>J15*(1-#REF!)</f>
        <v>#VALUE!</v>
      </c>
    </row>
    <row r="16" spans="1:15" s="106" customFormat="1">
      <c r="A16" s="104"/>
      <c r="B16" s="128"/>
      <c r="C16" s="129"/>
      <c r="D16" s="126"/>
      <c r="E16" s="117"/>
      <c r="F16" s="118"/>
      <c r="G16" s="119"/>
      <c r="H16" s="120" t="str">
        <f>IFERROR(VLOOKUP(F16,[1]Sheet1!$B$3:$D$290,3,FALSE),"")</f>
        <v/>
      </c>
      <c r="I16" s="121" t="str">
        <f t="shared" si="0"/>
        <v>-</v>
      </c>
      <c r="J16" s="122" t="str">
        <f t="shared" si="1"/>
        <v/>
      </c>
      <c r="K16" s="106" t="e">
        <f>J16*(1-#REF!)</f>
        <v>#VALUE!</v>
      </c>
    </row>
    <row r="17" spans="1:11" s="106" customFormat="1">
      <c r="A17" s="104"/>
      <c r="B17" s="128"/>
      <c r="C17" s="129"/>
      <c r="D17" s="126"/>
      <c r="E17" s="117"/>
      <c r="F17" s="118"/>
      <c r="G17" s="119"/>
      <c r="H17" s="120" t="str">
        <f>IFERROR(VLOOKUP(F17,[1]Sheet1!$B$3:$D$290,3,FALSE),"")</f>
        <v/>
      </c>
      <c r="I17" s="121" t="str">
        <f t="shared" si="0"/>
        <v>-</v>
      </c>
      <c r="J17" s="122" t="str">
        <f t="shared" si="1"/>
        <v/>
      </c>
      <c r="K17" s="106" t="e">
        <f>J17*(1-#REF!)</f>
        <v>#VALUE!</v>
      </c>
    </row>
    <row r="18" spans="1:11" s="106" customFormat="1">
      <c r="A18" s="104"/>
      <c r="B18" s="128"/>
      <c r="C18" s="129"/>
      <c r="D18" s="126"/>
      <c r="E18" s="117"/>
      <c r="F18" s="118"/>
      <c r="G18" s="119"/>
      <c r="H18" s="120" t="str">
        <f>IFERROR(VLOOKUP(F18,[1]Sheet1!$B$3:$D$290,3,FALSE),"")</f>
        <v/>
      </c>
      <c r="I18" s="121" t="str">
        <f t="shared" si="0"/>
        <v>-</v>
      </c>
      <c r="J18" s="122" t="str">
        <f t="shared" si="1"/>
        <v/>
      </c>
      <c r="K18" s="106" t="e">
        <f>J18*(1-#REF!)</f>
        <v>#VALUE!</v>
      </c>
    </row>
    <row r="19" spans="1:11" s="106" customFormat="1">
      <c r="A19" s="104"/>
      <c r="B19" s="128"/>
      <c r="C19" s="129"/>
      <c r="D19" s="126"/>
      <c r="E19" s="117"/>
      <c r="F19" s="118"/>
      <c r="G19" s="119"/>
      <c r="H19" s="120" t="str">
        <f>IFERROR(VLOOKUP(F19,[1]Sheet1!$B$3:$D$290,3,FALSE),"")</f>
        <v/>
      </c>
      <c r="I19" s="121" t="str">
        <f t="shared" si="0"/>
        <v>-</v>
      </c>
      <c r="J19" s="122" t="str">
        <f t="shared" si="1"/>
        <v/>
      </c>
      <c r="K19" s="106" t="e">
        <f>J19*(1-#REF!)</f>
        <v>#VALUE!</v>
      </c>
    </row>
    <row r="20" spans="1:11" s="106" customFormat="1">
      <c r="A20" s="104"/>
      <c r="B20" s="128"/>
      <c r="C20" s="129"/>
      <c r="D20" s="126"/>
      <c r="E20" s="117"/>
      <c r="F20" s="118"/>
      <c r="G20" s="119"/>
      <c r="H20" s="120" t="str">
        <f>IFERROR(VLOOKUP(F20,[1]Sheet1!$B$3:$D$290,3,FALSE),"")</f>
        <v/>
      </c>
      <c r="I20" s="121" t="str">
        <f t="shared" si="0"/>
        <v>-</v>
      </c>
      <c r="J20" s="122" t="str">
        <f t="shared" si="1"/>
        <v/>
      </c>
      <c r="K20" s="106" t="e">
        <f>J20*(1-#REF!)</f>
        <v>#VALUE!</v>
      </c>
    </row>
    <row r="21" spans="1:11" s="106" customFormat="1">
      <c r="A21" s="104"/>
      <c r="B21" s="128"/>
      <c r="C21" s="129"/>
      <c r="D21" s="126"/>
      <c r="E21" s="117"/>
      <c r="F21" s="118"/>
      <c r="G21" s="119"/>
      <c r="H21" s="120" t="str">
        <f>IFERROR(VLOOKUP(F21,[1]Sheet1!$B$3:$D$290,3,FALSE),"")</f>
        <v/>
      </c>
      <c r="I21" s="121" t="str">
        <f t="shared" si="0"/>
        <v>-</v>
      </c>
      <c r="J21" s="122" t="str">
        <f t="shared" si="1"/>
        <v/>
      </c>
      <c r="K21" s="106" t="e">
        <f>J21*(1-#REF!)</f>
        <v>#VALUE!</v>
      </c>
    </row>
    <row r="22" spans="1:11" s="106" customFormat="1">
      <c r="A22" s="104"/>
      <c r="B22" s="128"/>
      <c r="C22" s="129"/>
      <c r="D22" s="126"/>
      <c r="E22" s="117"/>
      <c r="F22" s="118"/>
      <c r="G22" s="119"/>
      <c r="H22" s="120" t="str">
        <f>IFERROR(VLOOKUP(F22,[1]Sheet1!$B$3:$D$290,3,FALSE),"")</f>
        <v/>
      </c>
      <c r="I22" s="121" t="str">
        <f>IF(G22=0,"-",G22*H22)</f>
        <v>-</v>
      </c>
      <c r="J22" s="122" t="str">
        <f t="shared" si="1"/>
        <v/>
      </c>
      <c r="K22" s="106" t="e">
        <f>J22*(1-#REF!)</f>
        <v>#VALUE!</v>
      </c>
    </row>
    <row r="23" spans="1:11" s="106" customFormat="1">
      <c r="A23" s="104"/>
      <c r="B23" s="128"/>
      <c r="C23" s="129"/>
      <c r="D23" s="126"/>
      <c r="E23" s="117"/>
      <c r="F23" s="118"/>
      <c r="G23" s="119"/>
      <c r="H23" s="120" t="str">
        <f>IFERROR(VLOOKUP(F23,[1]Sheet1!$B$3:$D$290,3,FALSE),"")</f>
        <v/>
      </c>
      <c r="I23" s="121" t="str">
        <f t="shared" ref="I23:I29" si="2">IF(G23=0,"-",G23*H23)</f>
        <v>-</v>
      </c>
      <c r="J23" s="122" t="str">
        <f t="shared" si="1"/>
        <v/>
      </c>
      <c r="K23" s="106" t="e">
        <f>J23*(1-#REF!)</f>
        <v>#VALUE!</v>
      </c>
    </row>
    <row r="24" spans="1:11" s="106" customFormat="1">
      <c r="A24" s="104"/>
      <c r="B24" s="128"/>
      <c r="C24" s="129"/>
      <c r="D24" s="130"/>
      <c r="E24" s="117"/>
      <c r="F24" s="118"/>
      <c r="G24" s="119"/>
      <c r="H24" s="120" t="str">
        <f>IFERROR(VLOOKUP(F24,[1]Sheet1!$B$3:$D$290,3,FALSE),"")</f>
        <v/>
      </c>
      <c r="I24" s="121" t="str">
        <f t="shared" si="2"/>
        <v>-</v>
      </c>
      <c r="J24" s="122" t="str">
        <f t="shared" si="1"/>
        <v/>
      </c>
      <c r="K24" s="106" t="e">
        <f>J24*(1-#REF!)</f>
        <v>#VALUE!</v>
      </c>
    </row>
    <row r="25" spans="1:11" s="106" customFormat="1">
      <c r="A25" s="104"/>
      <c r="B25" s="128"/>
      <c r="C25" s="129"/>
      <c r="D25" s="130"/>
      <c r="E25" s="117"/>
      <c r="F25" s="118"/>
      <c r="G25" s="119"/>
      <c r="H25" s="120" t="str">
        <f>IFERROR(VLOOKUP(F25,[1]Sheet1!$B$3:$D$290,3,FALSE),"")</f>
        <v/>
      </c>
      <c r="I25" s="121" t="str">
        <f t="shared" si="2"/>
        <v>-</v>
      </c>
      <c r="J25" s="122" t="str">
        <f t="shared" si="1"/>
        <v/>
      </c>
      <c r="K25" s="106" t="e">
        <f>J25*(1-#REF!)</f>
        <v>#VALUE!</v>
      </c>
    </row>
    <row r="26" spans="1:11" s="106" customFormat="1">
      <c r="A26" s="104"/>
      <c r="B26" s="128"/>
      <c r="C26" s="129"/>
      <c r="D26" s="130"/>
      <c r="E26" s="117"/>
      <c r="F26" s="118"/>
      <c r="G26" s="119"/>
      <c r="H26" s="120" t="str">
        <f>IFERROR(VLOOKUP(F26,[1]Sheet1!$B$3:$D$290,3,FALSE),"")</f>
        <v/>
      </c>
      <c r="I26" s="121" t="str">
        <f t="shared" si="2"/>
        <v>-</v>
      </c>
      <c r="J26" s="122" t="str">
        <f t="shared" si="1"/>
        <v/>
      </c>
      <c r="K26" s="106" t="e">
        <f>J26*(1-#REF!)</f>
        <v>#VALUE!</v>
      </c>
    </row>
    <row r="27" spans="1:11" s="106" customFormat="1">
      <c r="A27" s="104"/>
      <c r="B27" s="128"/>
      <c r="C27" s="129"/>
      <c r="D27" s="130"/>
      <c r="E27" s="117"/>
      <c r="F27" s="118"/>
      <c r="G27" s="119"/>
      <c r="H27" s="120" t="str">
        <f>IFERROR(VLOOKUP(F27,[1]Sheet1!$B$3:$D$290,3,FALSE),"")</f>
        <v/>
      </c>
      <c r="I27" s="121" t="str">
        <f t="shared" si="2"/>
        <v>-</v>
      </c>
      <c r="J27" s="122" t="str">
        <f t="shared" si="1"/>
        <v/>
      </c>
      <c r="K27" s="106" t="e">
        <f>J27*(1-#REF!)</f>
        <v>#VALUE!</v>
      </c>
    </row>
    <row r="28" spans="1:11" s="106" customFormat="1">
      <c r="A28" s="104"/>
      <c r="B28" s="128"/>
      <c r="C28" s="129"/>
      <c r="D28" s="130"/>
      <c r="E28" s="117"/>
      <c r="F28" s="118"/>
      <c r="G28" s="119"/>
      <c r="H28" s="120" t="str">
        <f>IFERROR(VLOOKUP(F28,[1]Sheet1!$B$3:$D$290,3,FALSE),"")</f>
        <v/>
      </c>
      <c r="I28" s="121" t="str">
        <f t="shared" si="2"/>
        <v>-</v>
      </c>
      <c r="J28" s="122" t="str">
        <f t="shared" si="1"/>
        <v/>
      </c>
      <c r="K28" s="106" t="e">
        <f>J28*(1-#REF!)</f>
        <v>#VALUE!</v>
      </c>
    </row>
    <row r="29" spans="1:11" s="106" customFormat="1" ht="16" thickBot="1">
      <c r="A29" s="104"/>
      <c r="B29" s="131"/>
      <c r="C29" s="132"/>
      <c r="D29" s="133"/>
      <c r="E29" s="134"/>
      <c r="F29" s="118"/>
      <c r="G29" s="135"/>
      <c r="H29" s="136" t="str">
        <f>IFERROR(VLOOKUP(F29,[1]Sheet1!$B$3:$D$290,3,FALSE),"")</f>
        <v/>
      </c>
      <c r="I29" s="121" t="str">
        <f t="shared" si="2"/>
        <v>-</v>
      </c>
      <c r="J29" s="137" t="str">
        <f t="shared" si="1"/>
        <v/>
      </c>
      <c r="K29" s="106" t="e">
        <f>J29*(1-#REF!)</f>
        <v>#VALUE!</v>
      </c>
    </row>
    <row r="30" spans="1:11" s="106" customFormat="1" thickBot="1">
      <c r="A30" s="104"/>
      <c r="B30" s="138"/>
      <c r="C30" s="139"/>
      <c r="D30" s="140"/>
      <c r="E30" s="140"/>
      <c r="F30" s="141"/>
      <c r="G30" s="142">
        <f>SUM(G12:G29)</f>
        <v>0</v>
      </c>
      <c r="H30" s="141"/>
      <c r="I30" s="143">
        <f>SUM(I12:I29)</f>
        <v>0</v>
      </c>
      <c r="J30" s="144" t="str">
        <f>IF(SUM(J12:J29)=0,"-",SUM(J12:J29))</f>
        <v>-</v>
      </c>
      <c r="K30" s="145" t="e">
        <f>SUM(K12:K29)</f>
        <v>#VALUE!</v>
      </c>
    </row>
    <row r="31" spans="1:11">
      <c r="A31" s="102"/>
      <c r="B31" s="102"/>
      <c r="C31" s="102"/>
      <c r="K31" s="102"/>
    </row>
    <row r="32" spans="1:11">
      <c r="K32" s="102"/>
    </row>
  </sheetData>
  <mergeCells count="10">
    <mergeCell ref="D9:J9"/>
    <mergeCell ref="B10:J10"/>
    <mergeCell ref="B2:J2"/>
    <mergeCell ref="B3:J3"/>
    <mergeCell ref="C4:J4"/>
    <mergeCell ref="C5:J5"/>
    <mergeCell ref="C6:G6"/>
    <mergeCell ref="H6:J6"/>
    <mergeCell ref="C7:J7"/>
    <mergeCell ref="C8:J8"/>
  </mergeCells>
  <pageMargins left="0.25" right="0.25" top="0.75" bottom="0.75" header="0.3" footer="0.3"/>
  <pageSetup scale="7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FB2B89A-DABF-43EE-9D62-7CE5464DF494}">
          <x14:formula1>
            <xm:f>Sheet1!$B$3:$B$290</xm:f>
          </x14:formula1>
          <xm:sqref>F12:F29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290"/>
  <sheetViews>
    <sheetView workbookViewId="0">
      <selection activeCell="F16" sqref="F16"/>
    </sheetView>
  </sheetViews>
  <sheetFormatPr baseColWidth="10" defaultColWidth="8.83203125" defaultRowHeight="15"/>
  <cols>
    <col min="1" max="3" width="16.1640625" customWidth="1"/>
    <col min="4" max="4" width="16.1640625" style="97" customWidth="1"/>
    <col min="5" max="5" width="16.1640625" customWidth="1"/>
    <col min="6" max="9" width="6.83203125" customWidth="1"/>
    <col min="10" max="256" width="16.1640625" customWidth="1"/>
  </cols>
  <sheetData>
    <row r="2" spans="2:11" ht="17">
      <c r="B2" s="96" t="s">
        <v>42</v>
      </c>
      <c r="C2" t="s">
        <v>43</v>
      </c>
      <c r="D2" s="97" t="s">
        <v>44</v>
      </c>
    </row>
    <row r="3" spans="2:11">
      <c r="B3" s="98" t="s">
        <v>45</v>
      </c>
      <c r="C3" t="s">
        <v>46</v>
      </c>
      <c r="D3" s="97">
        <f t="shared" ref="D3:D66" si="0">VLOOKUP(C3,$J$7:$K$14,2,FALSE)</f>
        <v>0.5</v>
      </c>
    </row>
    <row r="4" spans="2:11">
      <c r="B4" s="98" t="s">
        <v>47</v>
      </c>
      <c r="C4" t="s">
        <v>48</v>
      </c>
      <c r="D4" s="97">
        <f t="shared" si="0"/>
        <v>1</v>
      </c>
    </row>
    <row r="5" spans="2:11">
      <c r="B5" s="98" t="s">
        <v>49</v>
      </c>
      <c r="C5" t="s">
        <v>48</v>
      </c>
      <c r="D5" s="97">
        <f t="shared" si="0"/>
        <v>1</v>
      </c>
    </row>
    <row r="6" spans="2:11">
      <c r="B6" s="98" t="s">
        <v>50</v>
      </c>
      <c r="C6" t="s">
        <v>46</v>
      </c>
      <c r="D6" s="97">
        <f t="shared" si="0"/>
        <v>0.5</v>
      </c>
    </row>
    <row r="7" spans="2:11">
      <c r="B7" s="98" t="s">
        <v>51</v>
      </c>
      <c r="C7" t="s">
        <v>46</v>
      </c>
      <c r="D7" s="97">
        <f t="shared" si="0"/>
        <v>0.5</v>
      </c>
      <c r="J7" t="s">
        <v>43</v>
      </c>
      <c r="K7" t="s">
        <v>44</v>
      </c>
    </row>
    <row r="8" spans="2:11">
      <c r="B8" s="98" t="s">
        <v>52</v>
      </c>
      <c r="C8" t="s">
        <v>53</v>
      </c>
      <c r="D8" s="97">
        <f t="shared" si="0"/>
        <v>0.75</v>
      </c>
      <c r="J8" s="99" t="s">
        <v>48</v>
      </c>
      <c r="K8" s="100">
        <v>1</v>
      </c>
    </row>
    <row r="9" spans="2:11">
      <c r="B9" s="98" t="s">
        <v>54</v>
      </c>
      <c r="C9" t="s">
        <v>55</v>
      </c>
      <c r="D9" s="97">
        <f t="shared" si="0"/>
        <v>1</v>
      </c>
      <c r="J9" s="99" t="s">
        <v>56</v>
      </c>
      <c r="K9" s="100">
        <v>1</v>
      </c>
    </row>
    <row r="10" spans="2:11">
      <c r="B10" s="98" t="s">
        <v>57</v>
      </c>
      <c r="C10" t="s">
        <v>48</v>
      </c>
      <c r="D10" s="97">
        <f t="shared" si="0"/>
        <v>1</v>
      </c>
      <c r="J10" s="99" t="s">
        <v>55</v>
      </c>
      <c r="K10" s="100">
        <v>1</v>
      </c>
    </row>
    <row r="11" spans="2:11">
      <c r="B11" s="98" t="s">
        <v>58</v>
      </c>
      <c r="C11" t="s">
        <v>46</v>
      </c>
      <c r="D11" s="97">
        <f t="shared" si="0"/>
        <v>0.5</v>
      </c>
      <c r="J11" s="99" t="s">
        <v>59</v>
      </c>
      <c r="K11" s="100">
        <v>1</v>
      </c>
    </row>
    <row r="12" spans="2:11">
      <c r="B12" s="98" t="s">
        <v>60</v>
      </c>
      <c r="C12" t="s">
        <v>46</v>
      </c>
      <c r="D12" s="97">
        <f t="shared" si="0"/>
        <v>0.5</v>
      </c>
      <c r="J12" s="101" t="s">
        <v>53</v>
      </c>
      <c r="K12" s="100">
        <v>0.75</v>
      </c>
    </row>
    <row r="13" spans="2:11">
      <c r="B13" s="98" t="s">
        <v>61</v>
      </c>
      <c r="C13" t="s">
        <v>46</v>
      </c>
      <c r="D13" s="97">
        <f t="shared" si="0"/>
        <v>0.5</v>
      </c>
      <c r="J13" s="101" t="s">
        <v>46</v>
      </c>
      <c r="K13" s="100">
        <v>0.5</v>
      </c>
    </row>
    <row r="14" spans="2:11">
      <c r="B14" s="98" t="s">
        <v>62</v>
      </c>
      <c r="C14" t="s">
        <v>48</v>
      </c>
      <c r="D14" s="97">
        <f t="shared" si="0"/>
        <v>1</v>
      </c>
      <c r="J14" s="101" t="s">
        <v>63</v>
      </c>
      <c r="K14" s="100">
        <v>0.2</v>
      </c>
    </row>
    <row r="15" spans="2:11">
      <c r="B15" s="98" t="s">
        <v>64</v>
      </c>
      <c r="C15" t="s">
        <v>48</v>
      </c>
      <c r="D15" s="97">
        <f t="shared" si="0"/>
        <v>1</v>
      </c>
    </row>
    <row r="16" spans="2:11">
      <c r="B16" s="98" t="s">
        <v>65</v>
      </c>
      <c r="C16" t="s">
        <v>48</v>
      </c>
      <c r="D16" s="97">
        <f t="shared" si="0"/>
        <v>1</v>
      </c>
    </row>
    <row r="17" spans="2:4">
      <c r="B17" s="98" t="s">
        <v>66</v>
      </c>
      <c r="C17" t="s">
        <v>46</v>
      </c>
      <c r="D17" s="97">
        <f t="shared" si="0"/>
        <v>0.5</v>
      </c>
    </row>
    <row r="18" spans="2:4">
      <c r="B18" s="98" t="s">
        <v>67</v>
      </c>
      <c r="C18" t="s">
        <v>46</v>
      </c>
      <c r="D18" s="97">
        <f t="shared" si="0"/>
        <v>0.5</v>
      </c>
    </row>
    <row r="19" spans="2:4">
      <c r="B19" s="98" t="s">
        <v>68</v>
      </c>
      <c r="C19" t="s">
        <v>53</v>
      </c>
      <c r="D19" s="97">
        <f t="shared" si="0"/>
        <v>0.75</v>
      </c>
    </row>
    <row r="20" spans="2:4">
      <c r="B20" s="98" t="s">
        <v>69</v>
      </c>
      <c r="C20" t="s">
        <v>53</v>
      </c>
      <c r="D20" s="97">
        <f t="shared" si="0"/>
        <v>0.75</v>
      </c>
    </row>
    <row r="21" spans="2:4">
      <c r="B21" s="98" t="s">
        <v>70</v>
      </c>
      <c r="C21" t="s">
        <v>56</v>
      </c>
      <c r="D21" s="97">
        <f t="shared" si="0"/>
        <v>1</v>
      </c>
    </row>
    <row r="22" spans="2:4">
      <c r="B22" s="98" t="s">
        <v>71</v>
      </c>
      <c r="C22" t="s">
        <v>55</v>
      </c>
      <c r="D22" s="97">
        <f t="shared" si="0"/>
        <v>1</v>
      </c>
    </row>
    <row r="23" spans="2:4">
      <c r="B23" s="98" t="s">
        <v>72</v>
      </c>
      <c r="C23" t="s">
        <v>59</v>
      </c>
      <c r="D23" s="97">
        <f t="shared" si="0"/>
        <v>1</v>
      </c>
    </row>
    <row r="24" spans="2:4">
      <c r="B24" s="98" t="s">
        <v>73</v>
      </c>
      <c r="C24" t="s">
        <v>53</v>
      </c>
      <c r="D24" s="97">
        <f t="shared" si="0"/>
        <v>0.75</v>
      </c>
    </row>
    <row r="25" spans="2:4">
      <c r="B25" s="98" t="s">
        <v>74</v>
      </c>
      <c r="C25" t="s">
        <v>53</v>
      </c>
      <c r="D25" s="97">
        <f t="shared" si="0"/>
        <v>0.75</v>
      </c>
    </row>
    <row r="26" spans="2:4">
      <c r="B26" s="98" t="s">
        <v>75</v>
      </c>
      <c r="C26" t="s">
        <v>53</v>
      </c>
      <c r="D26" s="97">
        <f t="shared" si="0"/>
        <v>0.75</v>
      </c>
    </row>
    <row r="27" spans="2:4">
      <c r="B27" s="98" t="s">
        <v>76</v>
      </c>
      <c r="C27" t="s">
        <v>53</v>
      </c>
      <c r="D27" s="97">
        <f t="shared" si="0"/>
        <v>0.75</v>
      </c>
    </row>
    <row r="28" spans="2:4">
      <c r="B28" s="98" t="s">
        <v>77</v>
      </c>
      <c r="C28" t="s">
        <v>53</v>
      </c>
      <c r="D28" s="97">
        <f t="shared" si="0"/>
        <v>0.75</v>
      </c>
    </row>
    <row r="29" spans="2:4">
      <c r="B29" s="98" t="s">
        <v>78</v>
      </c>
      <c r="C29" t="s">
        <v>53</v>
      </c>
      <c r="D29" s="97">
        <f t="shared" si="0"/>
        <v>0.75</v>
      </c>
    </row>
    <row r="30" spans="2:4">
      <c r="B30" s="98" t="s">
        <v>79</v>
      </c>
      <c r="C30" t="s">
        <v>46</v>
      </c>
      <c r="D30" s="97">
        <f t="shared" si="0"/>
        <v>0.5</v>
      </c>
    </row>
    <row r="31" spans="2:4">
      <c r="B31" s="98" t="s">
        <v>80</v>
      </c>
      <c r="C31" t="s">
        <v>56</v>
      </c>
      <c r="D31" s="97">
        <f t="shared" si="0"/>
        <v>1</v>
      </c>
    </row>
    <row r="32" spans="2:4">
      <c r="B32" s="98" t="s">
        <v>81</v>
      </c>
      <c r="C32" t="s">
        <v>56</v>
      </c>
      <c r="D32" s="97">
        <f t="shared" si="0"/>
        <v>1</v>
      </c>
    </row>
    <row r="33" spans="2:4">
      <c r="B33" s="98" t="s">
        <v>82</v>
      </c>
      <c r="C33" t="s">
        <v>56</v>
      </c>
      <c r="D33" s="97">
        <f t="shared" si="0"/>
        <v>1</v>
      </c>
    </row>
    <row r="34" spans="2:4">
      <c r="B34" s="98" t="s">
        <v>83</v>
      </c>
      <c r="C34" t="s">
        <v>56</v>
      </c>
      <c r="D34" s="97">
        <f t="shared" si="0"/>
        <v>1</v>
      </c>
    </row>
    <row r="35" spans="2:4">
      <c r="B35" s="98" t="s">
        <v>84</v>
      </c>
      <c r="C35" t="s">
        <v>56</v>
      </c>
      <c r="D35" s="97">
        <f t="shared" si="0"/>
        <v>1</v>
      </c>
    </row>
    <row r="36" spans="2:4">
      <c r="B36" s="98" t="s">
        <v>85</v>
      </c>
      <c r="C36" t="s">
        <v>56</v>
      </c>
      <c r="D36" s="97">
        <f t="shared" si="0"/>
        <v>1</v>
      </c>
    </row>
    <row r="37" spans="2:4">
      <c r="B37" s="98" t="s">
        <v>86</v>
      </c>
      <c r="C37" t="s">
        <v>46</v>
      </c>
      <c r="D37" s="97">
        <f t="shared" si="0"/>
        <v>0.5</v>
      </c>
    </row>
    <row r="38" spans="2:4">
      <c r="B38" s="98" t="s">
        <v>87</v>
      </c>
      <c r="C38" t="s">
        <v>46</v>
      </c>
      <c r="D38" s="97">
        <f t="shared" si="0"/>
        <v>0.5</v>
      </c>
    </row>
    <row r="39" spans="2:4">
      <c r="B39" s="98" t="s">
        <v>88</v>
      </c>
      <c r="C39" t="s">
        <v>48</v>
      </c>
      <c r="D39" s="97">
        <f t="shared" si="0"/>
        <v>1</v>
      </c>
    </row>
    <row r="40" spans="2:4">
      <c r="B40" s="98" t="s">
        <v>89</v>
      </c>
      <c r="C40" t="s">
        <v>59</v>
      </c>
      <c r="D40" s="97">
        <f t="shared" si="0"/>
        <v>1</v>
      </c>
    </row>
    <row r="41" spans="2:4">
      <c r="B41" s="98" t="s">
        <v>90</v>
      </c>
      <c r="C41" t="s">
        <v>46</v>
      </c>
      <c r="D41" s="97">
        <f t="shared" si="0"/>
        <v>0.5</v>
      </c>
    </row>
    <row r="42" spans="2:4">
      <c r="B42" s="98" t="s">
        <v>91</v>
      </c>
      <c r="C42" t="s">
        <v>46</v>
      </c>
      <c r="D42" s="97">
        <f t="shared" si="0"/>
        <v>0.5</v>
      </c>
    </row>
    <row r="43" spans="2:4">
      <c r="B43" s="98" t="s">
        <v>92</v>
      </c>
      <c r="C43" t="s">
        <v>53</v>
      </c>
      <c r="D43" s="97">
        <f t="shared" si="0"/>
        <v>0.75</v>
      </c>
    </row>
    <row r="44" spans="2:4">
      <c r="B44" s="98" t="s">
        <v>93</v>
      </c>
      <c r="C44" t="s">
        <v>48</v>
      </c>
      <c r="D44" s="97">
        <f t="shared" si="0"/>
        <v>1</v>
      </c>
    </row>
    <row r="45" spans="2:4">
      <c r="B45" s="98" t="s">
        <v>94</v>
      </c>
      <c r="C45" t="s">
        <v>46</v>
      </c>
      <c r="D45" s="97">
        <f t="shared" si="0"/>
        <v>0.5</v>
      </c>
    </row>
    <row r="46" spans="2:4">
      <c r="B46" s="98" t="s">
        <v>95</v>
      </c>
      <c r="C46" t="s">
        <v>48</v>
      </c>
      <c r="D46" s="97">
        <f t="shared" si="0"/>
        <v>1</v>
      </c>
    </row>
    <row r="47" spans="2:4">
      <c r="B47" s="98" t="s">
        <v>96</v>
      </c>
      <c r="C47" t="s">
        <v>48</v>
      </c>
      <c r="D47" s="97">
        <f t="shared" si="0"/>
        <v>1</v>
      </c>
    </row>
    <row r="48" spans="2:4">
      <c r="B48" s="98" t="s">
        <v>97</v>
      </c>
      <c r="C48" t="s">
        <v>56</v>
      </c>
      <c r="D48" s="97">
        <f t="shared" si="0"/>
        <v>1</v>
      </c>
    </row>
    <row r="49" spans="2:4">
      <c r="B49" s="98" t="s">
        <v>98</v>
      </c>
      <c r="C49" t="s">
        <v>56</v>
      </c>
      <c r="D49" s="97">
        <f t="shared" si="0"/>
        <v>1</v>
      </c>
    </row>
    <row r="50" spans="2:4">
      <c r="B50" s="98" t="s">
        <v>99</v>
      </c>
      <c r="C50" t="s">
        <v>56</v>
      </c>
      <c r="D50" s="97">
        <f t="shared" si="0"/>
        <v>1</v>
      </c>
    </row>
    <row r="51" spans="2:4">
      <c r="B51" s="98" t="s">
        <v>100</v>
      </c>
      <c r="C51" t="s">
        <v>46</v>
      </c>
      <c r="D51" s="97">
        <f t="shared" si="0"/>
        <v>0.5</v>
      </c>
    </row>
    <row r="52" spans="2:4">
      <c r="B52" s="98" t="s">
        <v>101</v>
      </c>
      <c r="C52" t="s">
        <v>48</v>
      </c>
      <c r="D52" s="97">
        <f t="shared" si="0"/>
        <v>1</v>
      </c>
    </row>
    <row r="53" spans="2:4">
      <c r="B53" s="98" t="s">
        <v>102</v>
      </c>
      <c r="C53" t="s">
        <v>59</v>
      </c>
      <c r="D53" s="97">
        <f t="shared" si="0"/>
        <v>1</v>
      </c>
    </row>
    <row r="54" spans="2:4">
      <c r="B54" s="98" t="s">
        <v>103</v>
      </c>
      <c r="C54" t="s">
        <v>59</v>
      </c>
      <c r="D54" s="97">
        <f t="shared" si="0"/>
        <v>1</v>
      </c>
    </row>
    <row r="55" spans="2:4">
      <c r="B55" s="98" t="s">
        <v>104</v>
      </c>
      <c r="C55" t="s">
        <v>46</v>
      </c>
      <c r="D55" s="97">
        <f t="shared" si="0"/>
        <v>0.5</v>
      </c>
    </row>
    <row r="56" spans="2:4">
      <c r="B56" s="98" t="s">
        <v>105</v>
      </c>
      <c r="C56" t="s">
        <v>59</v>
      </c>
      <c r="D56" s="97">
        <f t="shared" si="0"/>
        <v>1</v>
      </c>
    </row>
    <row r="57" spans="2:4">
      <c r="B57" s="98" t="s">
        <v>106</v>
      </c>
      <c r="C57" t="s">
        <v>46</v>
      </c>
      <c r="D57" s="97">
        <f t="shared" si="0"/>
        <v>0.5</v>
      </c>
    </row>
    <row r="58" spans="2:4">
      <c r="B58" s="98" t="s">
        <v>107</v>
      </c>
      <c r="C58" t="s">
        <v>46</v>
      </c>
      <c r="D58" s="97">
        <f t="shared" si="0"/>
        <v>0.5</v>
      </c>
    </row>
    <row r="59" spans="2:4">
      <c r="B59" s="98" t="s">
        <v>108</v>
      </c>
      <c r="C59" t="s">
        <v>48</v>
      </c>
      <c r="D59" s="97">
        <f t="shared" si="0"/>
        <v>1</v>
      </c>
    </row>
    <row r="60" spans="2:4">
      <c r="B60" s="98" t="s">
        <v>109</v>
      </c>
      <c r="C60" t="s">
        <v>46</v>
      </c>
      <c r="D60" s="97">
        <f t="shared" si="0"/>
        <v>0.5</v>
      </c>
    </row>
    <row r="61" spans="2:4">
      <c r="B61" s="98" t="s">
        <v>110</v>
      </c>
      <c r="C61" t="s">
        <v>46</v>
      </c>
      <c r="D61" s="97">
        <f t="shared" si="0"/>
        <v>0.5</v>
      </c>
    </row>
    <row r="62" spans="2:4">
      <c r="B62" s="98" t="s">
        <v>111</v>
      </c>
      <c r="C62" t="s">
        <v>46</v>
      </c>
      <c r="D62" s="97">
        <f t="shared" si="0"/>
        <v>0.5</v>
      </c>
    </row>
    <row r="63" spans="2:4">
      <c r="B63" s="98" t="s">
        <v>112</v>
      </c>
      <c r="C63" t="s">
        <v>46</v>
      </c>
      <c r="D63" s="97">
        <f t="shared" si="0"/>
        <v>0.5</v>
      </c>
    </row>
    <row r="64" spans="2:4">
      <c r="B64" s="98" t="s">
        <v>113</v>
      </c>
      <c r="C64" t="s">
        <v>46</v>
      </c>
      <c r="D64" s="97">
        <f t="shared" si="0"/>
        <v>0.5</v>
      </c>
    </row>
    <row r="65" spans="2:4">
      <c r="B65" s="98" t="s">
        <v>114</v>
      </c>
      <c r="C65" t="s">
        <v>46</v>
      </c>
      <c r="D65" s="97">
        <f t="shared" si="0"/>
        <v>0.5</v>
      </c>
    </row>
    <row r="66" spans="2:4">
      <c r="B66" s="98" t="s">
        <v>115</v>
      </c>
      <c r="C66" t="s">
        <v>48</v>
      </c>
      <c r="D66" s="97">
        <f t="shared" si="0"/>
        <v>1</v>
      </c>
    </row>
    <row r="67" spans="2:4">
      <c r="B67" s="98" t="s">
        <v>116</v>
      </c>
      <c r="C67" t="s">
        <v>46</v>
      </c>
      <c r="D67" s="97">
        <f t="shared" ref="D67:D130" si="1">VLOOKUP(C67,$J$7:$K$14,2,FALSE)</f>
        <v>0.5</v>
      </c>
    </row>
    <row r="68" spans="2:4">
      <c r="B68" s="98" t="s">
        <v>117</v>
      </c>
      <c r="C68" t="s">
        <v>56</v>
      </c>
      <c r="D68" s="97">
        <f t="shared" si="1"/>
        <v>1</v>
      </c>
    </row>
    <row r="69" spans="2:4">
      <c r="B69" s="98" t="s">
        <v>118</v>
      </c>
      <c r="C69" t="s">
        <v>56</v>
      </c>
      <c r="D69" s="97">
        <f t="shared" si="1"/>
        <v>1</v>
      </c>
    </row>
    <row r="70" spans="2:4">
      <c r="B70" s="98" t="s">
        <v>119</v>
      </c>
      <c r="C70" t="s">
        <v>48</v>
      </c>
      <c r="D70" s="97">
        <f t="shared" si="1"/>
        <v>1</v>
      </c>
    </row>
    <row r="71" spans="2:4">
      <c r="B71" s="98" t="s">
        <v>120</v>
      </c>
      <c r="C71" t="s">
        <v>55</v>
      </c>
      <c r="D71" s="97">
        <f t="shared" si="1"/>
        <v>1</v>
      </c>
    </row>
    <row r="72" spans="2:4">
      <c r="B72" s="98" t="s">
        <v>121</v>
      </c>
      <c r="C72" t="s">
        <v>46</v>
      </c>
      <c r="D72" s="97">
        <f t="shared" si="1"/>
        <v>0.5</v>
      </c>
    </row>
    <row r="73" spans="2:4">
      <c r="B73" s="98" t="s">
        <v>122</v>
      </c>
      <c r="C73" t="s">
        <v>55</v>
      </c>
      <c r="D73" s="97">
        <f t="shared" si="1"/>
        <v>1</v>
      </c>
    </row>
    <row r="74" spans="2:4">
      <c r="B74" s="98" t="s">
        <v>123</v>
      </c>
      <c r="C74" t="s">
        <v>46</v>
      </c>
      <c r="D74" s="97">
        <f t="shared" si="1"/>
        <v>0.5</v>
      </c>
    </row>
    <row r="75" spans="2:4">
      <c r="B75" s="98" t="s">
        <v>124</v>
      </c>
      <c r="C75" t="s">
        <v>46</v>
      </c>
      <c r="D75" s="97">
        <f t="shared" si="1"/>
        <v>0.5</v>
      </c>
    </row>
    <row r="76" spans="2:4">
      <c r="B76" s="98" t="s">
        <v>125</v>
      </c>
      <c r="C76" t="s">
        <v>63</v>
      </c>
      <c r="D76" s="97">
        <f t="shared" si="1"/>
        <v>0.2</v>
      </c>
    </row>
    <row r="77" spans="2:4">
      <c r="B77" s="98" t="s">
        <v>126</v>
      </c>
      <c r="C77" t="s">
        <v>56</v>
      </c>
      <c r="D77" s="97">
        <f t="shared" si="1"/>
        <v>1</v>
      </c>
    </row>
    <row r="78" spans="2:4">
      <c r="B78" s="98" t="s">
        <v>127</v>
      </c>
      <c r="C78" t="s">
        <v>48</v>
      </c>
      <c r="D78" s="97">
        <f t="shared" si="1"/>
        <v>1</v>
      </c>
    </row>
    <row r="79" spans="2:4">
      <c r="B79" s="98" t="s">
        <v>128</v>
      </c>
      <c r="C79" t="s">
        <v>48</v>
      </c>
      <c r="D79" s="97">
        <f t="shared" si="1"/>
        <v>1</v>
      </c>
    </row>
    <row r="80" spans="2:4">
      <c r="B80" s="98" t="s">
        <v>129</v>
      </c>
      <c r="C80" t="s">
        <v>53</v>
      </c>
      <c r="D80" s="97">
        <f t="shared" si="1"/>
        <v>0.75</v>
      </c>
    </row>
    <row r="81" spans="2:4">
      <c r="B81" s="98" t="s">
        <v>130</v>
      </c>
      <c r="C81" t="s">
        <v>55</v>
      </c>
      <c r="D81" s="97">
        <f t="shared" si="1"/>
        <v>1</v>
      </c>
    </row>
    <row r="82" spans="2:4">
      <c r="B82" s="98" t="s">
        <v>131</v>
      </c>
      <c r="C82" t="s">
        <v>56</v>
      </c>
      <c r="D82" s="97">
        <f t="shared" si="1"/>
        <v>1</v>
      </c>
    </row>
    <row r="83" spans="2:4">
      <c r="B83" s="98" t="s">
        <v>132</v>
      </c>
      <c r="C83" t="s">
        <v>56</v>
      </c>
      <c r="D83" s="97">
        <f t="shared" si="1"/>
        <v>1</v>
      </c>
    </row>
    <row r="84" spans="2:4">
      <c r="B84" s="98" t="s">
        <v>133</v>
      </c>
      <c r="C84" t="s">
        <v>56</v>
      </c>
      <c r="D84" s="97">
        <f t="shared" si="1"/>
        <v>1</v>
      </c>
    </row>
    <row r="85" spans="2:4">
      <c r="B85" s="98" t="s">
        <v>134</v>
      </c>
      <c r="C85" t="s">
        <v>56</v>
      </c>
      <c r="D85" s="97">
        <f t="shared" si="1"/>
        <v>1</v>
      </c>
    </row>
    <row r="86" spans="2:4">
      <c r="B86" s="98" t="s">
        <v>135</v>
      </c>
      <c r="C86" t="s">
        <v>56</v>
      </c>
      <c r="D86" s="97">
        <f t="shared" si="1"/>
        <v>1</v>
      </c>
    </row>
    <row r="87" spans="2:4">
      <c r="B87" s="98" t="s">
        <v>136</v>
      </c>
      <c r="C87" t="s">
        <v>56</v>
      </c>
      <c r="D87" s="97">
        <f t="shared" si="1"/>
        <v>1</v>
      </c>
    </row>
    <row r="88" spans="2:4">
      <c r="B88" s="98" t="s">
        <v>137</v>
      </c>
      <c r="C88" t="s">
        <v>56</v>
      </c>
      <c r="D88" s="97">
        <f t="shared" si="1"/>
        <v>1</v>
      </c>
    </row>
    <row r="89" spans="2:4">
      <c r="B89" s="98" t="s">
        <v>138</v>
      </c>
      <c r="C89" t="s">
        <v>56</v>
      </c>
      <c r="D89" s="97">
        <f t="shared" si="1"/>
        <v>1</v>
      </c>
    </row>
    <row r="90" spans="2:4">
      <c r="B90" s="98" t="s">
        <v>139</v>
      </c>
      <c r="C90" t="s">
        <v>46</v>
      </c>
      <c r="D90" s="97">
        <f t="shared" si="1"/>
        <v>0.5</v>
      </c>
    </row>
    <row r="91" spans="2:4">
      <c r="B91" s="98" t="s">
        <v>140</v>
      </c>
      <c r="C91" t="s">
        <v>46</v>
      </c>
      <c r="D91" s="97">
        <f t="shared" si="1"/>
        <v>0.5</v>
      </c>
    </row>
    <row r="92" spans="2:4">
      <c r="B92" s="98" t="s">
        <v>141</v>
      </c>
      <c r="C92" t="s">
        <v>53</v>
      </c>
      <c r="D92" s="97">
        <f t="shared" si="1"/>
        <v>0.75</v>
      </c>
    </row>
    <row r="93" spans="2:4">
      <c r="B93" s="98" t="s">
        <v>142</v>
      </c>
      <c r="C93" t="s">
        <v>53</v>
      </c>
      <c r="D93" s="97">
        <f t="shared" si="1"/>
        <v>0.75</v>
      </c>
    </row>
    <row r="94" spans="2:4">
      <c r="B94" s="98" t="s">
        <v>143</v>
      </c>
      <c r="C94" t="s">
        <v>56</v>
      </c>
      <c r="D94" s="97">
        <f t="shared" si="1"/>
        <v>1</v>
      </c>
    </row>
    <row r="95" spans="2:4">
      <c r="B95" s="98" t="s">
        <v>144</v>
      </c>
      <c r="C95" t="s">
        <v>46</v>
      </c>
      <c r="D95" s="97">
        <f t="shared" si="1"/>
        <v>0.5</v>
      </c>
    </row>
    <row r="96" spans="2:4">
      <c r="B96" s="98" t="s">
        <v>145</v>
      </c>
      <c r="C96" t="s">
        <v>48</v>
      </c>
      <c r="D96" s="97">
        <f t="shared" si="1"/>
        <v>1</v>
      </c>
    </row>
    <row r="97" spans="2:4">
      <c r="B97" s="98" t="s">
        <v>146</v>
      </c>
      <c r="C97" t="s">
        <v>46</v>
      </c>
      <c r="D97" s="97">
        <f t="shared" si="1"/>
        <v>0.5</v>
      </c>
    </row>
    <row r="98" spans="2:4">
      <c r="B98" s="98" t="s">
        <v>147</v>
      </c>
      <c r="C98" t="s">
        <v>53</v>
      </c>
      <c r="D98" s="97">
        <f t="shared" si="1"/>
        <v>0.75</v>
      </c>
    </row>
    <row r="99" spans="2:4">
      <c r="B99" s="98" t="s">
        <v>148</v>
      </c>
      <c r="C99" t="s">
        <v>56</v>
      </c>
      <c r="D99" s="97">
        <f t="shared" si="1"/>
        <v>1</v>
      </c>
    </row>
    <row r="100" spans="2:4">
      <c r="B100" s="98" t="s">
        <v>149</v>
      </c>
      <c r="C100" t="s">
        <v>53</v>
      </c>
      <c r="D100" s="97">
        <f t="shared" si="1"/>
        <v>0.75</v>
      </c>
    </row>
    <row r="101" spans="2:4">
      <c r="B101" s="98" t="s">
        <v>150</v>
      </c>
      <c r="C101" t="s">
        <v>59</v>
      </c>
      <c r="D101" s="97">
        <f t="shared" si="1"/>
        <v>1</v>
      </c>
    </row>
    <row r="102" spans="2:4">
      <c r="B102" s="98" t="s">
        <v>151</v>
      </c>
      <c r="C102" t="s">
        <v>59</v>
      </c>
      <c r="D102" s="97">
        <f t="shared" si="1"/>
        <v>1</v>
      </c>
    </row>
    <row r="103" spans="2:4">
      <c r="B103" s="98" t="s">
        <v>152</v>
      </c>
      <c r="C103" t="s">
        <v>59</v>
      </c>
      <c r="D103" s="97">
        <f t="shared" si="1"/>
        <v>1</v>
      </c>
    </row>
    <row r="104" spans="2:4">
      <c r="B104" s="98" t="s">
        <v>153</v>
      </c>
      <c r="C104" t="s">
        <v>48</v>
      </c>
      <c r="D104" s="97">
        <f t="shared" si="1"/>
        <v>1</v>
      </c>
    </row>
    <row r="105" spans="2:4">
      <c r="B105" s="98" t="s">
        <v>154</v>
      </c>
      <c r="C105" t="s">
        <v>59</v>
      </c>
      <c r="D105" s="97">
        <f t="shared" si="1"/>
        <v>1</v>
      </c>
    </row>
    <row r="106" spans="2:4">
      <c r="B106" s="98" t="s">
        <v>155</v>
      </c>
      <c r="C106" t="s">
        <v>59</v>
      </c>
      <c r="D106" s="97">
        <f t="shared" si="1"/>
        <v>1</v>
      </c>
    </row>
    <row r="107" spans="2:4">
      <c r="B107" s="98" t="s">
        <v>156</v>
      </c>
      <c r="C107" t="s">
        <v>56</v>
      </c>
      <c r="D107" s="97">
        <f t="shared" si="1"/>
        <v>1</v>
      </c>
    </row>
    <row r="108" spans="2:4">
      <c r="B108" s="98" t="s">
        <v>157</v>
      </c>
      <c r="C108" t="s">
        <v>46</v>
      </c>
      <c r="D108" s="97">
        <f t="shared" si="1"/>
        <v>0.5</v>
      </c>
    </row>
    <row r="109" spans="2:4">
      <c r="B109" s="98" t="s">
        <v>158</v>
      </c>
      <c r="C109" t="s">
        <v>46</v>
      </c>
      <c r="D109" s="97">
        <f t="shared" si="1"/>
        <v>0.5</v>
      </c>
    </row>
    <row r="110" spans="2:4">
      <c r="B110" s="98" t="s">
        <v>159</v>
      </c>
      <c r="C110" t="s">
        <v>46</v>
      </c>
      <c r="D110" s="97">
        <f t="shared" si="1"/>
        <v>0.5</v>
      </c>
    </row>
    <row r="111" spans="2:4">
      <c r="B111" s="98" t="s">
        <v>160</v>
      </c>
      <c r="C111" t="s">
        <v>55</v>
      </c>
      <c r="D111" s="97">
        <f t="shared" si="1"/>
        <v>1</v>
      </c>
    </row>
    <row r="112" spans="2:4">
      <c r="B112" s="98" t="s">
        <v>161</v>
      </c>
      <c r="C112" t="s">
        <v>59</v>
      </c>
      <c r="D112" s="97">
        <f t="shared" si="1"/>
        <v>1</v>
      </c>
    </row>
    <row r="113" spans="2:4">
      <c r="B113" s="98" t="s">
        <v>162</v>
      </c>
      <c r="C113" t="s">
        <v>48</v>
      </c>
      <c r="D113" s="97">
        <f t="shared" si="1"/>
        <v>1</v>
      </c>
    </row>
    <row r="114" spans="2:4">
      <c r="B114" s="98" t="s">
        <v>163</v>
      </c>
      <c r="C114" t="s">
        <v>55</v>
      </c>
      <c r="D114" s="97">
        <f t="shared" si="1"/>
        <v>1</v>
      </c>
    </row>
    <row r="115" spans="2:4">
      <c r="B115" s="98" t="s">
        <v>164</v>
      </c>
      <c r="C115" t="s">
        <v>63</v>
      </c>
      <c r="D115" s="97">
        <f t="shared" si="1"/>
        <v>0.2</v>
      </c>
    </row>
    <row r="116" spans="2:4">
      <c r="B116" s="98" t="s">
        <v>165</v>
      </c>
      <c r="C116" t="s">
        <v>63</v>
      </c>
      <c r="D116" s="97">
        <f t="shared" si="1"/>
        <v>0.2</v>
      </c>
    </row>
    <row r="117" spans="2:4">
      <c r="B117" s="98" t="s">
        <v>166</v>
      </c>
      <c r="C117" t="s">
        <v>63</v>
      </c>
      <c r="D117" s="97">
        <f t="shared" si="1"/>
        <v>0.2</v>
      </c>
    </row>
    <row r="118" spans="2:4">
      <c r="B118" s="98" t="s">
        <v>167</v>
      </c>
      <c r="C118" t="s">
        <v>63</v>
      </c>
      <c r="D118" s="97">
        <f t="shared" si="1"/>
        <v>0.2</v>
      </c>
    </row>
    <row r="119" spans="2:4">
      <c r="B119" s="98" t="s">
        <v>168</v>
      </c>
      <c r="C119" t="s">
        <v>63</v>
      </c>
      <c r="D119" s="97">
        <f t="shared" si="1"/>
        <v>0.2</v>
      </c>
    </row>
    <row r="120" spans="2:4">
      <c r="B120" s="98" t="s">
        <v>169</v>
      </c>
      <c r="C120" t="s">
        <v>63</v>
      </c>
      <c r="D120" s="97">
        <f t="shared" si="1"/>
        <v>0.2</v>
      </c>
    </row>
    <row r="121" spans="2:4">
      <c r="B121" s="98" t="s">
        <v>170</v>
      </c>
      <c r="C121" t="s">
        <v>63</v>
      </c>
      <c r="D121" s="97">
        <f t="shared" si="1"/>
        <v>0.2</v>
      </c>
    </row>
    <row r="122" spans="2:4">
      <c r="B122" s="98" t="s">
        <v>171</v>
      </c>
      <c r="C122" t="s">
        <v>63</v>
      </c>
      <c r="D122" s="97">
        <f t="shared" si="1"/>
        <v>0.2</v>
      </c>
    </row>
    <row r="123" spans="2:4">
      <c r="B123" s="98" t="s">
        <v>172</v>
      </c>
      <c r="C123" t="s">
        <v>63</v>
      </c>
      <c r="D123" s="97">
        <f t="shared" si="1"/>
        <v>0.2</v>
      </c>
    </row>
    <row r="124" spans="2:4">
      <c r="B124" s="98" t="s">
        <v>173</v>
      </c>
      <c r="C124" t="s">
        <v>63</v>
      </c>
      <c r="D124" s="97">
        <f t="shared" si="1"/>
        <v>0.2</v>
      </c>
    </row>
    <row r="125" spans="2:4">
      <c r="B125" s="98" t="s">
        <v>174</v>
      </c>
      <c r="C125" t="s">
        <v>63</v>
      </c>
      <c r="D125" s="97">
        <f t="shared" si="1"/>
        <v>0.2</v>
      </c>
    </row>
    <row r="126" spans="2:4">
      <c r="B126" s="98" t="s">
        <v>175</v>
      </c>
      <c r="C126" t="s">
        <v>63</v>
      </c>
      <c r="D126" s="97">
        <f t="shared" si="1"/>
        <v>0.2</v>
      </c>
    </row>
    <row r="127" spans="2:4">
      <c r="B127" s="98" t="s">
        <v>176</v>
      </c>
      <c r="C127" t="s">
        <v>63</v>
      </c>
      <c r="D127" s="97">
        <f t="shared" si="1"/>
        <v>0.2</v>
      </c>
    </row>
    <row r="128" spans="2:4">
      <c r="B128" s="98" t="s">
        <v>177</v>
      </c>
      <c r="C128" t="s">
        <v>63</v>
      </c>
      <c r="D128" s="97">
        <f t="shared" si="1"/>
        <v>0.2</v>
      </c>
    </row>
    <row r="129" spans="2:4">
      <c r="B129" s="98" t="s">
        <v>178</v>
      </c>
      <c r="C129" t="s">
        <v>63</v>
      </c>
      <c r="D129" s="97">
        <f t="shared" si="1"/>
        <v>0.2</v>
      </c>
    </row>
    <row r="130" spans="2:4">
      <c r="B130" s="98" t="s">
        <v>179</v>
      </c>
      <c r="C130" t="s">
        <v>63</v>
      </c>
      <c r="D130" s="97">
        <f t="shared" si="1"/>
        <v>0.2</v>
      </c>
    </row>
    <row r="131" spans="2:4">
      <c r="B131" s="98" t="s">
        <v>180</v>
      </c>
      <c r="C131" t="s">
        <v>63</v>
      </c>
      <c r="D131" s="97">
        <f t="shared" ref="D131:D194" si="2">VLOOKUP(C131,$J$7:$K$14,2,FALSE)</f>
        <v>0.2</v>
      </c>
    </row>
    <row r="132" spans="2:4">
      <c r="B132" s="98" t="s">
        <v>181</v>
      </c>
      <c r="C132" t="s">
        <v>63</v>
      </c>
      <c r="D132" s="97">
        <f t="shared" si="2"/>
        <v>0.2</v>
      </c>
    </row>
    <row r="133" spans="2:4">
      <c r="B133" s="98" t="s">
        <v>182</v>
      </c>
      <c r="C133" t="s">
        <v>63</v>
      </c>
      <c r="D133" s="97">
        <f t="shared" si="2"/>
        <v>0.2</v>
      </c>
    </row>
    <row r="134" spans="2:4">
      <c r="B134" s="98" t="s">
        <v>183</v>
      </c>
      <c r="C134" t="s">
        <v>63</v>
      </c>
      <c r="D134" s="97">
        <f t="shared" si="2"/>
        <v>0.2</v>
      </c>
    </row>
    <row r="135" spans="2:4">
      <c r="B135" s="98" t="s">
        <v>184</v>
      </c>
      <c r="C135" t="s">
        <v>63</v>
      </c>
      <c r="D135" s="97">
        <f t="shared" si="2"/>
        <v>0.2</v>
      </c>
    </row>
    <row r="136" spans="2:4">
      <c r="B136" s="98" t="s">
        <v>185</v>
      </c>
      <c r="C136" t="s">
        <v>63</v>
      </c>
      <c r="D136" s="97">
        <f t="shared" si="2"/>
        <v>0.2</v>
      </c>
    </row>
    <row r="137" spans="2:4">
      <c r="B137" s="98" t="s">
        <v>186</v>
      </c>
      <c r="C137" t="s">
        <v>63</v>
      </c>
      <c r="D137" s="97">
        <f t="shared" si="2"/>
        <v>0.2</v>
      </c>
    </row>
    <row r="138" spans="2:4">
      <c r="B138" s="98" t="s">
        <v>187</v>
      </c>
      <c r="C138" t="s">
        <v>46</v>
      </c>
      <c r="D138" s="97">
        <f t="shared" si="2"/>
        <v>0.5</v>
      </c>
    </row>
    <row r="139" spans="2:4">
      <c r="B139" s="98" t="s">
        <v>188</v>
      </c>
      <c r="C139" t="s">
        <v>46</v>
      </c>
      <c r="D139" s="97">
        <f t="shared" si="2"/>
        <v>0.5</v>
      </c>
    </row>
    <row r="140" spans="2:4">
      <c r="B140" s="98" t="s">
        <v>189</v>
      </c>
      <c r="C140" t="s">
        <v>46</v>
      </c>
      <c r="D140" s="97">
        <f t="shared" si="2"/>
        <v>0.5</v>
      </c>
    </row>
    <row r="141" spans="2:4">
      <c r="B141" s="98" t="s">
        <v>190</v>
      </c>
      <c r="C141" t="s">
        <v>46</v>
      </c>
      <c r="D141" s="97">
        <f t="shared" si="2"/>
        <v>0.5</v>
      </c>
    </row>
    <row r="142" spans="2:4">
      <c r="B142" s="98" t="s">
        <v>191</v>
      </c>
      <c r="C142" t="s">
        <v>46</v>
      </c>
      <c r="D142" s="97">
        <f t="shared" si="2"/>
        <v>0.5</v>
      </c>
    </row>
    <row r="143" spans="2:4">
      <c r="B143" s="98" t="s">
        <v>192</v>
      </c>
      <c r="C143" t="s">
        <v>46</v>
      </c>
      <c r="D143" s="97">
        <f t="shared" si="2"/>
        <v>0.5</v>
      </c>
    </row>
    <row r="144" spans="2:4">
      <c r="B144" s="98" t="s">
        <v>193</v>
      </c>
      <c r="C144" t="s">
        <v>48</v>
      </c>
      <c r="D144" s="97">
        <f t="shared" si="2"/>
        <v>1</v>
      </c>
    </row>
    <row r="145" spans="2:4">
      <c r="B145" s="98" t="s">
        <v>194</v>
      </c>
      <c r="C145" t="s">
        <v>48</v>
      </c>
      <c r="D145" s="97">
        <f t="shared" si="2"/>
        <v>1</v>
      </c>
    </row>
    <row r="146" spans="2:4">
      <c r="B146" s="98" t="s">
        <v>195</v>
      </c>
      <c r="C146" t="s">
        <v>48</v>
      </c>
      <c r="D146" s="97">
        <f t="shared" si="2"/>
        <v>1</v>
      </c>
    </row>
    <row r="147" spans="2:4">
      <c r="B147" s="98" t="s">
        <v>196</v>
      </c>
      <c r="C147" t="s">
        <v>53</v>
      </c>
      <c r="D147" s="97">
        <f t="shared" si="2"/>
        <v>0.75</v>
      </c>
    </row>
    <row r="148" spans="2:4">
      <c r="B148" s="98" t="s">
        <v>197</v>
      </c>
      <c r="C148" t="s">
        <v>46</v>
      </c>
      <c r="D148" s="97">
        <f t="shared" si="2"/>
        <v>0.5</v>
      </c>
    </row>
    <row r="149" spans="2:4">
      <c r="B149" s="98" t="s">
        <v>198</v>
      </c>
      <c r="C149" t="s">
        <v>55</v>
      </c>
      <c r="D149" s="97">
        <f t="shared" si="2"/>
        <v>1</v>
      </c>
    </row>
    <row r="150" spans="2:4">
      <c r="B150" s="98" t="s">
        <v>199</v>
      </c>
      <c r="C150" t="s">
        <v>46</v>
      </c>
      <c r="D150" s="97">
        <f t="shared" si="2"/>
        <v>0.5</v>
      </c>
    </row>
    <row r="151" spans="2:4">
      <c r="B151" s="98" t="s">
        <v>200</v>
      </c>
      <c r="C151" t="s">
        <v>48</v>
      </c>
      <c r="D151" s="97">
        <f t="shared" si="2"/>
        <v>1</v>
      </c>
    </row>
    <row r="152" spans="2:4">
      <c r="B152" s="98" t="s">
        <v>201</v>
      </c>
      <c r="C152" t="s">
        <v>46</v>
      </c>
      <c r="D152" s="97">
        <f t="shared" si="2"/>
        <v>0.5</v>
      </c>
    </row>
    <row r="153" spans="2:4">
      <c r="B153" s="98" t="s">
        <v>202</v>
      </c>
      <c r="C153" t="s">
        <v>53</v>
      </c>
      <c r="D153" s="97">
        <f t="shared" si="2"/>
        <v>0.75</v>
      </c>
    </row>
    <row r="154" spans="2:4">
      <c r="B154" s="98" t="s">
        <v>203</v>
      </c>
      <c r="C154" t="s">
        <v>55</v>
      </c>
      <c r="D154" s="97">
        <f t="shared" si="2"/>
        <v>1</v>
      </c>
    </row>
    <row r="155" spans="2:4">
      <c r="B155" s="98" t="s">
        <v>204</v>
      </c>
      <c r="C155" t="s">
        <v>55</v>
      </c>
      <c r="D155" s="97">
        <f t="shared" si="2"/>
        <v>1</v>
      </c>
    </row>
    <row r="156" spans="2:4">
      <c r="B156" s="98" t="s">
        <v>205</v>
      </c>
      <c r="C156" t="s">
        <v>53</v>
      </c>
      <c r="D156" s="97">
        <f t="shared" si="2"/>
        <v>0.75</v>
      </c>
    </row>
    <row r="157" spans="2:4">
      <c r="B157" s="98" t="s">
        <v>206</v>
      </c>
      <c r="C157" t="s">
        <v>46</v>
      </c>
      <c r="D157" s="97">
        <f t="shared" si="2"/>
        <v>0.5</v>
      </c>
    </row>
    <row r="158" spans="2:4">
      <c r="B158" s="98" t="s">
        <v>207</v>
      </c>
      <c r="C158" t="s">
        <v>46</v>
      </c>
      <c r="D158" s="97">
        <f t="shared" si="2"/>
        <v>0.5</v>
      </c>
    </row>
    <row r="159" spans="2:4">
      <c r="B159" s="98" t="s">
        <v>208</v>
      </c>
      <c r="C159" t="s">
        <v>56</v>
      </c>
      <c r="D159" s="97">
        <f t="shared" si="2"/>
        <v>1</v>
      </c>
    </row>
    <row r="160" spans="2:4">
      <c r="B160" s="98" t="s">
        <v>209</v>
      </c>
      <c r="C160" t="s">
        <v>56</v>
      </c>
      <c r="D160" s="97">
        <f t="shared" si="2"/>
        <v>1</v>
      </c>
    </row>
    <row r="161" spans="2:4">
      <c r="B161" s="98" t="s">
        <v>210</v>
      </c>
      <c r="C161" t="s">
        <v>56</v>
      </c>
      <c r="D161" s="97">
        <f t="shared" si="2"/>
        <v>1</v>
      </c>
    </row>
    <row r="162" spans="2:4">
      <c r="B162" s="98" t="s">
        <v>211</v>
      </c>
      <c r="C162" t="s">
        <v>56</v>
      </c>
      <c r="D162" s="97">
        <f t="shared" si="2"/>
        <v>1</v>
      </c>
    </row>
    <row r="163" spans="2:4">
      <c r="B163" s="98" t="s">
        <v>212</v>
      </c>
      <c r="C163" t="s">
        <v>63</v>
      </c>
      <c r="D163" s="97">
        <f t="shared" si="2"/>
        <v>0.2</v>
      </c>
    </row>
    <row r="164" spans="2:4">
      <c r="B164" s="98" t="s">
        <v>213</v>
      </c>
      <c r="C164" t="s">
        <v>63</v>
      </c>
      <c r="D164" s="97">
        <f t="shared" si="2"/>
        <v>0.2</v>
      </c>
    </row>
    <row r="165" spans="2:4">
      <c r="B165" s="98" t="s">
        <v>214</v>
      </c>
      <c r="C165" t="s">
        <v>63</v>
      </c>
      <c r="D165" s="97">
        <f t="shared" si="2"/>
        <v>0.2</v>
      </c>
    </row>
    <row r="166" spans="2:4">
      <c r="B166" s="98" t="s">
        <v>215</v>
      </c>
      <c r="C166" t="s">
        <v>63</v>
      </c>
      <c r="D166" s="97">
        <f t="shared" si="2"/>
        <v>0.2</v>
      </c>
    </row>
    <row r="167" spans="2:4">
      <c r="B167" s="98" t="s">
        <v>216</v>
      </c>
      <c r="C167" t="s">
        <v>63</v>
      </c>
      <c r="D167" s="97">
        <f t="shared" si="2"/>
        <v>0.2</v>
      </c>
    </row>
    <row r="168" spans="2:4">
      <c r="B168" s="98" t="s">
        <v>217</v>
      </c>
      <c r="C168" t="s">
        <v>63</v>
      </c>
      <c r="D168" s="97">
        <f t="shared" si="2"/>
        <v>0.2</v>
      </c>
    </row>
    <row r="169" spans="2:4">
      <c r="B169" s="98" t="s">
        <v>218</v>
      </c>
      <c r="C169" t="s">
        <v>63</v>
      </c>
      <c r="D169" s="97">
        <f t="shared" si="2"/>
        <v>0.2</v>
      </c>
    </row>
    <row r="170" spans="2:4">
      <c r="B170" s="98" t="s">
        <v>219</v>
      </c>
      <c r="C170" t="s">
        <v>63</v>
      </c>
      <c r="D170" s="97">
        <f t="shared" si="2"/>
        <v>0.2</v>
      </c>
    </row>
    <row r="171" spans="2:4">
      <c r="B171" s="98" t="s">
        <v>220</v>
      </c>
      <c r="C171" t="s">
        <v>46</v>
      </c>
      <c r="D171" s="97">
        <f t="shared" si="2"/>
        <v>0.5</v>
      </c>
    </row>
    <row r="172" spans="2:4">
      <c r="B172" s="98" t="s">
        <v>221</v>
      </c>
      <c r="C172" t="s">
        <v>46</v>
      </c>
      <c r="D172" s="97">
        <f t="shared" si="2"/>
        <v>0.5</v>
      </c>
    </row>
    <row r="173" spans="2:4">
      <c r="B173" s="98" t="s">
        <v>222</v>
      </c>
      <c r="C173" t="s">
        <v>46</v>
      </c>
      <c r="D173" s="97">
        <f t="shared" si="2"/>
        <v>0.5</v>
      </c>
    </row>
    <row r="174" spans="2:4">
      <c r="B174" s="98" t="s">
        <v>223</v>
      </c>
      <c r="C174" t="s">
        <v>53</v>
      </c>
      <c r="D174" s="97">
        <f t="shared" si="2"/>
        <v>0.75</v>
      </c>
    </row>
    <row r="175" spans="2:4">
      <c r="B175" s="98" t="s">
        <v>224</v>
      </c>
      <c r="C175" t="s">
        <v>55</v>
      </c>
      <c r="D175" s="97">
        <f t="shared" si="2"/>
        <v>1</v>
      </c>
    </row>
    <row r="176" spans="2:4">
      <c r="B176" s="98" t="s">
        <v>225</v>
      </c>
      <c r="C176" t="s">
        <v>48</v>
      </c>
      <c r="D176" s="97">
        <f t="shared" si="2"/>
        <v>1</v>
      </c>
    </row>
    <row r="177" spans="2:4">
      <c r="B177" s="98" t="s">
        <v>226</v>
      </c>
      <c r="C177" t="s">
        <v>46</v>
      </c>
      <c r="D177" s="97">
        <f t="shared" si="2"/>
        <v>0.5</v>
      </c>
    </row>
    <row r="178" spans="2:4">
      <c r="B178" s="98" t="s">
        <v>227</v>
      </c>
      <c r="C178" t="s">
        <v>46</v>
      </c>
      <c r="D178" s="97">
        <f t="shared" si="2"/>
        <v>0.5</v>
      </c>
    </row>
    <row r="179" spans="2:4">
      <c r="B179" s="98" t="s">
        <v>228</v>
      </c>
      <c r="C179" t="s">
        <v>48</v>
      </c>
      <c r="D179" s="97">
        <f t="shared" si="2"/>
        <v>1</v>
      </c>
    </row>
    <row r="180" spans="2:4">
      <c r="B180" s="98" t="s">
        <v>229</v>
      </c>
      <c r="C180" t="s">
        <v>48</v>
      </c>
      <c r="D180" s="97">
        <f t="shared" si="2"/>
        <v>1</v>
      </c>
    </row>
    <row r="181" spans="2:4">
      <c r="B181" s="98" t="s">
        <v>230</v>
      </c>
      <c r="C181" t="s">
        <v>55</v>
      </c>
      <c r="D181" s="97">
        <f t="shared" si="2"/>
        <v>1</v>
      </c>
    </row>
    <row r="182" spans="2:4">
      <c r="B182" s="98" t="s">
        <v>231</v>
      </c>
      <c r="C182" t="s">
        <v>55</v>
      </c>
      <c r="D182" s="97">
        <f t="shared" si="2"/>
        <v>1</v>
      </c>
    </row>
    <row r="183" spans="2:4">
      <c r="B183" s="98" t="s">
        <v>232</v>
      </c>
      <c r="C183" t="s">
        <v>46</v>
      </c>
      <c r="D183" s="97">
        <f t="shared" si="2"/>
        <v>0.5</v>
      </c>
    </row>
    <row r="184" spans="2:4">
      <c r="B184" s="98" t="s">
        <v>233</v>
      </c>
      <c r="C184" t="s">
        <v>48</v>
      </c>
      <c r="D184" s="97">
        <f t="shared" si="2"/>
        <v>1</v>
      </c>
    </row>
    <row r="185" spans="2:4">
      <c r="B185" s="98" t="s">
        <v>234</v>
      </c>
      <c r="C185" t="s">
        <v>48</v>
      </c>
      <c r="D185" s="97">
        <f t="shared" si="2"/>
        <v>1</v>
      </c>
    </row>
    <row r="186" spans="2:4">
      <c r="B186" s="98" t="s">
        <v>235</v>
      </c>
      <c r="C186" t="s">
        <v>48</v>
      </c>
      <c r="D186" s="97">
        <f t="shared" si="2"/>
        <v>1</v>
      </c>
    </row>
    <row r="187" spans="2:4">
      <c r="B187" s="98" t="s">
        <v>236</v>
      </c>
      <c r="C187" t="s">
        <v>48</v>
      </c>
      <c r="D187" s="97">
        <f t="shared" si="2"/>
        <v>1</v>
      </c>
    </row>
    <row r="188" spans="2:4">
      <c r="B188" s="98" t="s">
        <v>237</v>
      </c>
      <c r="C188" t="s">
        <v>46</v>
      </c>
      <c r="D188" s="97">
        <f t="shared" si="2"/>
        <v>0.5</v>
      </c>
    </row>
    <row r="189" spans="2:4">
      <c r="B189" s="98" t="s">
        <v>238</v>
      </c>
      <c r="C189" t="s">
        <v>55</v>
      </c>
      <c r="D189" s="97">
        <f t="shared" si="2"/>
        <v>1</v>
      </c>
    </row>
    <row r="190" spans="2:4">
      <c r="B190" s="98" t="s">
        <v>239</v>
      </c>
      <c r="C190" t="s">
        <v>55</v>
      </c>
      <c r="D190" s="97">
        <f t="shared" si="2"/>
        <v>1</v>
      </c>
    </row>
    <row r="191" spans="2:4">
      <c r="B191" s="98" t="s">
        <v>240</v>
      </c>
      <c r="C191" t="s">
        <v>48</v>
      </c>
      <c r="D191" s="97">
        <f t="shared" si="2"/>
        <v>1</v>
      </c>
    </row>
    <row r="192" spans="2:4">
      <c r="B192" s="98" t="s">
        <v>241</v>
      </c>
      <c r="C192" t="s">
        <v>46</v>
      </c>
      <c r="D192" s="97">
        <f t="shared" si="2"/>
        <v>0.5</v>
      </c>
    </row>
    <row r="193" spans="2:4">
      <c r="B193" s="98" t="s">
        <v>242</v>
      </c>
      <c r="C193" t="s">
        <v>53</v>
      </c>
      <c r="D193" s="97">
        <f t="shared" si="2"/>
        <v>0.75</v>
      </c>
    </row>
    <row r="194" spans="2:4">
      <c r="B194" s="98" t="s">
        <v>243</v>
      </c>
      <c r="C194" t="s">
        <v>46</v>
      </c>
      <c r="D194" s="97">
        <f t="shared" si="2"/>
        <v>0.5</v>
      </c>
    </row>
    <row r="195" spans="2:4">
      <c r="B195" s="98" t="s">
        <v>244</v>
      </c>
      <c r="C195" t="s">
        <v>48</v>
      </c>
      <c r="D195" s="97">
        <f t="shared" ref="D195:D258" si="3">VLOOKUP(C195,$J$7:$K$14,2,FALSE)</f>
        <v>1</v>
      </c>
    </row>
    <row r="196" spans="2:4">
      <c r="B196" s="98" t="s">
        <v>245</v>
      </c>
      <c r="C196" t="s">
        <v>63</v>
      </c>
      <c r="D196" s="97">
        <f t="shared" si="3"/>
        <v>0.2</v>
      </c>
    </row>
    <row r="197" spans="2:4">
      <c r="B197" s="98" t="s">
        <v>246</v>
      </c>
      <c r="C197" t="s">
        <v>63</v>
      </c>
      <c r="D197" s="97">
        <f t="shared" si="3"/>
        <v>0.2</v>
      </c>
    </row>
    <row r="198" spans="2:4">
      <c r="B198" s="98" t="s">
        <v>247</v>
      </c>
      <c r="C198" t="s">
        <v>63</v>
      </c>
      <c r="D198" s="97">
        <f t="shared" si="3"/>
        <v>0.2</v>
      </c>
    </row>
    <row r="199" spans="2:4">
      <c r="B199" s="98" t="s">
        <v>248</v>
      </c>
      <c r="C199" t="s">
        <v>63</v>
      </c>
      <c r="D199" s="97">
        <f t="shared" si="3"/>
        <v>0.2</v>
      </c>
    </row>
    <row r="200" spans="2:4">
      <c r="B200" s="98" t="s">
        <v>249</v>
      </c>
      <c r="C200" t="s">
        <v>63</v>
      </c>
      <c r="D200" s="97">
        <f t="shared" si="3"/>
        <v>0.2</v>
      </c>
    </row>
    <row r="201" spans="2:4">
      <c r="B201" s="98" t="s">
        <v>250</v>
      </c>
      <c r="C201" t="s">
        <v>63</v>
      </c>
      <c r="D201" s="97">
        <f t="shared" si="3"/>
        <v>0.2</v>
      </c>
    </row>
    <row r="202" spans="2:4">
      <c r="B202" s="98" t="s">
        <v>251</v>
      </c>
      <c r="C202" t="s">
        <v>63</v>
      </c>
      <c r="D202" s="97">
        <f t="shared" si="3"/>
        <v>0.2</v>
      </c>
    </row>
    <row r="203" spans="2:4">
      <c r="B203" s="98" t="s">
        <v>252</v>
      </c>
      <c r="C203" t="s">
        <v>63</v>
      </c>
      <c r="D203" s="97">
        <f t="shared" si="3"/>
        <v>0.2</v>
      </c>
    </row>
    <row r="204" spans="2:4">
      <c r="B204" s="98" t="s">
        <v>253</v>
      </c>
      <c r="C204" t="s">
        <v>63</v>
      </c>
      <c r="D204" s="97">
        <f t="shared" si="3"/>
        <v>0.2</v>
      </c>
    </row>
    <row r="205" spans="2:4">
      <c r="B205" s="98" t="s">
        <v>254</v>
      </c>
      <c r="C205" t="s">
        <v>63</v>
      </c>
      <c r="D205" s="97">
        <f t="shared" si="3"/>
        <v>0.2</v>
      </c>
    </row>
    <row r="206" spans="2:4">
      <c r="B206" s="98" t="s">
        <v>255</v>
      </c>
      <c r="C206" t="s">
        <v>63</v>
      </c>
      <c r="D206" s="97">
        <f t="shared" si="3"/>
        <v>0.2</v>
      </c>
    </row>
    <row r="207" spans="2:4">
      <c r="B207" s="98" t="s">
        <v>256</v>
      </c>
      <c r="C207" t="s">
        <v>63</v>
      </c>
      <c r="D207" s="97">
        <f t="shared" si="3"/>
        <v>0.2</v>
      </c>
    </row>
    <row r="208" spans="2:4">
      <c r="B208" s="98" t="s">
        <v>257</v>
      </c>
      <c r="C208" t="s">
        <v>53</v>
      </c>
      <c r="D208" s="97">
        <f t="shared" si="3"/>
        <v>0.75</v>
      </c>
    </row>
    <row r="209" spans="2:4">
      <c r="B209" s="98" t="s">
        <v>258</v>
      </c>
      <c r="C209" t="s">
        <v>53</v>
      </c>
      <c r="D209" s="97">
        <f t="shared" si="3"/>
        <v>0.75</v>
      </c>
    </row>
    <row r="210" spans="2:4">
      <c r="B210" s="98" t="s">
        <v>259</v>
      </c>
      <c r="C210" t="s">
        <v>53</v>
      </c>
      <c r="D210" s="97">
        <f t="shared" si="3"/>
        <v>0.75</v>
      </c>
    </row>
    <row r="211" spans="2:4">
      <c r="B211" s="98" t="s">
        <v>260</v>
      </c>
      <c r="C211" t="s">
        <v>48</v>
      </c>
      <c r="D211" s="97">
        <f t="shared" si="3"/>
        <v>1</v>
      </c>
    </row>
    <row r="212" spans="2:4">
      <c r="B212" s="98" t="s">
        <v>261</v>
      </c>
      <c r="C212" t="s">
        <v>48</v>
      </c>
      <c r="D212" s="97">
        <f t="shared" si="3"/>
        <v>1</v>
      </c>
    </row>
    <row r="213" spans="2:4">
      <c r="B213" s="98" t="s">
        <v>262</v>
      </c>
      <c r="C213" t="s">
        <v>56</v>
      </c>
      <c r="D213" s="97">
        <f t="shared" si="3"/>
        <v>1</v>
      </c>
    </row>
    <row r="214" spans="2:4">
      <c r="B214" s="98" t="s">
        <v>263</v>
      </c>
      <c r="C214" t="s">
        <v>63</v>
      </c>
      <c r="D214" s="97">
        <f t="shared" si="3"/>
        <v>0.2</v>
      </c>
    </row>
    <row r="215" spans="2:4">
      <c r="B215" s="98" t="s">
        <v>264</v>
      </c>
      <c r="C215" t="s">
        <v>46</v>
      </c>
      <c r="D215" s="97">
        <f t="shared" si="3"/>
        <v>0.5</v>
      </c>
    </row>
    <row r="216" spans="2:4">
      <c r="B216" s="98" t="s">
        <v>265</v>
      </c>
      <c r="C216" t="s">
        <v>46</v>
      </c>
      <c r="D216" s="97">
        <f t="shared" si="3"/>
        <v>0.5</v>
      </c>
    </row>
    <row r="217" spans="2:4">
      <c r="B217" s="98" t="s">
        <v>266</v>
      </c>
      <c r="C217" t="s">
        <v>46</v>
      </c>
      <c r="D217" s="97">
        <f t="shared" si="3"/>
        <v>0.5</v>
      </c>
    </row>
    <row r="218" spans="2:4">
      <c r="B218" s="98" t="s">
        <v>267</v>
      </c>
      <c r="C218" t="s">
        <v>46</v>
      </c>
      <c r="D218" s="97">
        <f t="shared" si="3"/>
        <v>0.5</v>
      </c>
    </row>
    <row r="219" spans="2:4">
      <c r="B219" s="98" t="s">
        <v>268</v>
      </c>
      <c r="C219" t="s">
        <v>46</v>
      </c>
      <c r="D219" s="97">
        <f t="shared" si="3"/>
        <v>0.5</v>
      </c>
    </row>
    <row r="220" spans="2:4">
      <c r="B220" s="98" t="s">
        <v>269</v>
      </c>
      <c r="C220" t="s">
        <v>55</v>
      </c>
      <c r="D220" s="97">
        <f t="shared" si="3"/>
        <v>1</v>
      </c>
    </row>
    <row r="221" spans="2:4">
      <c r="B221" s="98" t="s">
        <v>270</v>
      </c>
      <c r="C221" t="s">
        <v>53</v>
      </c>
      <c r="D221" s="97">
        <f t="shared" si="3"/>
        <v>0.75</v>
      </c>
    </row>
    <row r="222" spans="2:4">
      <c r="B222" s="98" t="s">
        <v>271</v>
      </c>
      <c r="C222" t="s">
        <v>46</v>
      </c>
      <c r="D222" s="97">
        <f t="shared" si="3"/>
        <v>0.5</v>
      </c>
    </row>
    <row r="223" spans="2:4">
      <c r="B223" s="98" t="s">
        <v>272</v>
      </c>
      <c r="C223" t="s">
        <v>48</v>
      </c>
      <c r="D223" s="97">
        <f t="shared" si="3"/>
        <v>1</v>
      </c>
    </row>
    <row r="224" spans="2:4">
      <c r="B224" s="98" t="s">
        <v>273</v>
      </c>
      <c r="C224" t="s">
        <v>53</v>
      </c>
      <c r="D224" s="97">
        <f t="shared" si="3"/>
        <v>0.75</v>
      </c>
    </row>
    <row r="225" spans="2:4">
      <c r="B225" s="98" t="s">
        <v>274</v>
      </c>
      <c r="C225" t="s">
        <v>56</v>
      </c>
      <c r="D225" s="97">
        <f t="shared" si="3"/>
        <v>1</v>
      </c>
    </row>
    <row r="226" spans="2:4">
      <c r="B226" s="98" t="s">
        <v>275</v>
      </c>
      <c r="C226" t="s">
        <v>48</v>
      </c>
      <c r="D226" s="97">
        <f t="shared" si="3"/>
        <v>1</v>
      </c>
    </row>
    <row r="227" spans="2:4">
      <c r="B227" s="98" t="s">
        <v>276</v>
      </c>
      <c r="C227" t="s">
        <v>56</v>
      </c>
      <c r="D227" s="97">
        <f t="shared" si="3"/>
        <v>1</v>
      </c>
    </row>
    <row r="228" spans="2:4">
      <c r="B228" s="98" t="s">
        <v>277</v>
      </c>
      <c r="C228" t="s">
        <v>56</v>
      </c>
      <c r="D228" s="97">
        <f t="shared" si="3"/>
        <v>1</v>
      </c>
    </row>
    <row r="229" spans="2:4">
      <c r="B229" s="98" t="s">
        <v>278</v>
      </c>
      <c r="C229" t="s">
        <v>56</v>
      </c>
      <c r="D229" s="97">
        <f t="shared" si="3"/>
        <v>1</v>
      </c>
    </row>
    <row r="230" spans="2:4">
      <c r="B230" s="98" t="s">
        <v>279</v>
      </c>
      <c r="C230" t="s">
        <v>53</v>
      </c>
      <c r="D230" s="97">
        <f t="shared" si="3"/>
        <v>0.75</v>
      </c>
    </row>
    <row r="231" spans="2:4">
      <c r="B231" s="98" t="s">
        <v>280</v>
      </c>
      <c r="C231" t="s">
        <v>56</v>
      </c>
      <c r="D231" s="97">
        <f t="shared" si="3"/>
        <v>1</v>
      </c>
    </row>
    <row r="232" spans="2:4">
      <c r="B232" s="98" t="s">
        <v>281</v>
      </c>
      <c r="C232" t="s">
        <v>48</v>
      </c>
      <c r="D232" s="97">
        <f t="shared" si="3"/>
        <v>1</v>
      </c>
    </row>
    <row r="233" spans="2:4">
      <c r="B233" s="98" t="s">
        <v>282</v>
      </c>
      <c r="C233" t="s">
        <v>53</v>
      </c>
      <c r="D233" s="97">
        <f t="shared" si="3"/>
        <v>0.75</v>
      </c>
    </row>
    <row r="234" spans="2:4">
      <c r="B234" s="98" t="s">
        <v>283</v>
      </c>
      <c r="C234" t="s">
        <v>53</v>
      </c>
      <c r="D234" s="97">
        <f t="shared" si="3"/>
        <v>0.75</v>
      </c>
    </row>
    <row r="235" spans="2:4">
      <c r="B235" s="98" t="s">
        <v>284</v>
      </c>
      <c r="C235" t="s">
        <v>48</v>
      </c>
      <c r="D235" s="97">
        <f t="shared" si="3"/>
        <v>1</v>
      </c>
    </row>
    <row r="236" spans="2:4">
      <c r="B236" s="98" t="s">
        <v>285</v>
      </c>
      <c r="C236" t="s">
        <v>46</v>
      </c>
      <c r="D236" s="97">
        <f t="shared" si="3"/>
        <v>0.5</v>
      </c>
    </row>
    <row r="237" spans="2:4">
      <c r="B237" s="98" t="s">
        <v>286</v>
      </c>
      <c r="C237" t="s">
        <v>55</v>
      </c>
      <c r="D237" s="97">
        <f t="shared" si="3"/>
        <v>1</v>
      </c>
    </row>
    <row r="238" spans="2:4">
      <c r="B238" s="98" t="s">
        <v>287</v>
      </c>
      <c r="C238" t="s">
        <v>55</v>
      </c>
      <c r="D238" s="97">
        <f t="shared" si="3"/>
        <v>1</v>
      </c>
    </row>
    <row r="239" spans="2:4">
      <c r="B239" s="98" t="s">
        <v>288</v>
      </c>
      <c r="C239" t="s">
        <v>46</v>
      </c>
      <c r="D239" s="97">
        <f t="shared" si="3"/>
        <v>0.5</v>
      </c>
    </row>
    <row r="240" spans="2:4">
      <c r="B240" s="98" t="s">
        <v>289</v>
      </c>
      <c r="C240" t="s">
        <v>48</v>
      </c>
      <c r="D240" s="97">
        <f t="shared" si="3"/>
        <v>1</v>
      </c>
    </row>
    <row r="241" spans="2:4">
      <c r="B241" s="98" t="s">
        <v>290</v>
      </c>
      <c r="C241" t="s">
        <v>46</v>
      </c>
      <c r="D241" s="97">
        <f t="shared" si="3"/>
        <v>0.5</v>
      </c>
    </row>
    <row r="242" spans="2:4">
      <c r="B242" s="98" t="s">
        <v>291</v>
      </c>
      <c r="C242" t="s">
        <v>46</v>
      </c>
      <c r="D242" s="97">
        <f t="shared" si="3"/>
        <v>0.5</v>
      </c>
    </row>
    <row r="243" spans="2:4">
      <c r="B243" s="98" t="s">
        <v>292</v>
      </c>
      <c r="C243" t="s">
        <v>55</v>
      </c>
      <c r="D243" s="97">
        <f t="shared" si="3"/>
        <v>1</v>
      </c>
    </row>
    <row r="244" spans="2:4">
      <c r="B244" s="98" t="s">
        <v>293</v>
      </c>
      <c r="C244" t="s">
        <v>46</v>
      </c>
      <c r="D244" s="97">
        <f t="shared" si="3"/>
        <v>0.5</v>
      </c>
    </row>
    <row r="245" spans="2:4">
      <c r="B245" s="98" t="s">
        <v>294</v>
      </c>
      <c r="C245" t="s">
        <v>48</v>
      </c>
      <c r="D245" s="97">
        <f t="shared" si="3"/>
        <v>1</v>
      </c>
    </row>
    <row r="246" spans="2:4">
      <c r="B246" s="98" t="s">
        <v>295</v>
      </c>
      <c r="C246" t="s">
        <v>48</v>
      </c>
      <c r="D246" s="97">
        <f t="shared" si="3"/>
        <v>1</v>
      </c>
    </row>
    <row r="247" spans="2:4">
      <c r="B247" s="98" t="s">
        <v>296</v>
      </c>
      <c r="C247" t="s">
        <v>48</v>
      </c>
      <c r="D247" s="97">
        <f t="shared" si="3"/>
        <v>1</v>
      </c>
    </row>
    <row r="248" spans="2:4">
      <c r="B248" s="98" t="s">
        <v>297</v>
      </c>
      <c r="C248" t="s">
        <v>46</v>
      </c>
      <c r="D248" s="97">
        <f t="shared" si="3"/>
        <v>0.5</v>
      </c>
    </row>
    <row r="249" spans="2:4">
      <c r="B249" s="98" t="s">
        <v>298</v>
      </c>
      <c r="C249" t="s">
        <v>46</v>
      </c>
      <c r="D249" s="97">
        <f t="shared" si="3"/>
        <v>0.5</v>
      </c>
    </row>
    <row r="250" spans="2:4">
      <c r="B250" s="98" t="s">
        <v>299</v>
      </c>
      <c r="C250" t="s">
        <v>46</v>
      </c>
      <c r="D250" s="97">
        <f t="shared" si="3"/>
        <v>0.5</v>
      </c>
    </row>
    <row r="251" spans="2:4">
      <c r="B251" s="98" t="s">
        <v>300</v>
      </c>
      <c r="C251" t="s">
        <v>55</v>
      </c>
      <c r="D251" s="97">
        <f t="shared" si="3"/>
        <v>1</v>
      </c>
    </row>
    <row r="252" spans="2:4">
      <c r="B252" s="98" t="s">
        <v>301</v>
      </c>
      <c r="C252" t="s">
        <v>53</v>
      </c>
      <c r="D252" s="97">
        <f t="shared" si="3"/>
        <v>0.75</v>
      </c>
    </row>
    <row r="253" spans="2:4">
      <c r="B253" s="98" t="s">
        <v>302</v>
      </c>
      <c r="C253" t="s">
        <v>48</v>
      </c>
      <c r="D253" s="97">
        <f t="shared" si="3"/>
        <v>1</v>
      </c>
    </row>
    <row r="254" spans="2:4">
      <c r="B254" s="98" t="s">
        <v>303</v>
      </c>
      <c r="C254" t="s">
        <v>48</v>
      </c>
      <c r="D254" s="97">
        <f t="shared" si="3"/>
        <v>1</v>
      </c>
    </row>
    <row r="255" spans="2:4">
      <c r="B255" s="98" t="s">
        <v>304</v>
      </c>
      <c r="C255" t="s">
        <v>46</v>
      </c>
      <c r="D255" s="97">
        <f t="shared" si="3"/>
        <v>0.5</v>
      </c>
    </row>
    <row r="256" spans="2:4">
      <c r="B256" s="98" t="s">
        <v>305</v>
      </c>
      <c r="C256" t="s">
        <v>48</v>
      </c>
      <c r="D256" s="97">
        <f t="shared" si="3"/>
        <v>1</v>
      </c>
    </row>
    <row r="257" spans="2:4">
      <c r="B257" s="98" t="s">
        <v>306</v>
      </c>
      <c r="C257" t="s">
        <v>53</v>
      </c>
      <c r="D257" s="97">
        <f t="shared" si="3"/>
        <v>0.75</v>
      </c>
    </row>
    <row r="258" spans="2:4">
      <c r="B258" s="98" t="s">
        <v>307</v>
      </c>
      <c r="C258" t="s">
        <v>46</v>
      </c>
      <c r="D258" s="97">
        <f t="shared" si="3"/>
        <v>0.5</v>
      </c>
    </row>
    <row r="259" spans="2:4">
      <c r="B259" s="98" t="s">
        <v>308</v>
      </c>
      <c r="C259" t="s">
        <v>56</v>
      </c>
      <c r="D259" s="97">
        <f t="shared" ref="D259:D290" si="4">VLOOKUP(C259,$J$7:$K$14,2,FALSE)</f>
        <v>1</v>
      </c>
    </row>
    <row r="260" spans="2:4">
      <c r="B260" s="98" t="s">
        <v>309</v>
      </c>
      <c r="C260" t="s">
        <v>48</v>
      </c>
      <c r="D260" s="97">
        <f t="shared" si="4"/>
        <v>1</v>
      </c>
    </row>
    <row r="261" spans="2:4">
      <c r="B261" s="98" t="s">
        <v>310</v>
      </c>
      <c r="C261" t="s">
        <v>48</v>
      </c>
      <c r="D261" s="97">
        <f t="shared" si="4"/>
        <v>1</v>
      </c>
    </row>
    <row r="262" spans="2:4">
      <c r="B262" s="98" t="s">
        <v>311</v>
      </c>
      <c r="C262" t="s">
        <v>48</v>
      </c>
      <c r="D262" s="97">
        <f t="shared" si="4"/>
        <v>1</v>
      </c>
    </row>
    <row r="263" spans="2:4">
      <c r="B263" s="98" t="s">
        <v>312</v>
      </c>
      <c r="C263" t="s">
        <v>53</v>
      </c>
      <c r="D263" s="97">
        <f t="shared" si="4"/>
        <v>0.75</v>
      </c>
    </row>
    <row r="264" spans="2:4">
      <c r="B264" s="98" t="s">
        <v>313</v>
      </c>
      <c r="C264" t="s">
        <v>48</v>
      </c>
      <c r="D264" s="97">
        <f t="shared" si="4"/>
        <v>1</v>
      </c>
    </row>
    <row r="265" spans="2:4">
      <c r="B265" s="98" t="s">
        <v>314</v>
      </c>
      <c r="C265" t="s">
        <v>46</v>
      </c>
      <c r="D265" s="97">
        <f t="shared" si="4"/>
        <v>0.5</v>
      </c>
    </row>
    <row r="266" spans="2:4">
      <c r="B266" s="98" t="s">
        <v>315</v>
      </c>
      <c r="C266" t="s">
        <v>48</v>
      </c>
      <c r="D266" s="97">
        <f t="shared" si="4"/>
        <v>1</v>
      </c>
    </row>
    <row r="267" spans="2:4">
      <c r="B267" s="98" t="s">
        <v>316</v>
      </c>
      <c r="C267" t="s">
        <v>48</v>
      </c>
      <c r="D267" s="97">
        <f t="shared" si="4"/>
        <v>1</v>
      </c>
    </row>
    <row r="268" spans="2:4">
      <c r="B268" s="98" t="s">
        <v>317</v>
      </c>
      <c r="C268" t="s">
        <v>48</v>
      </c>
      <c r="D268" s="97">
        <f t="shared" si="4"/>
        <v>1</v>
      </c>
    </row>
    <row r="269" spans="2:4">
      <c r="B269" s="98" t="s">
        <v>318</v>
      </c>
      <c r="C269" t="s">
        <v>55</v>
      </c>
      <c r="D269" s="97">
        <f t="shared" si="4"/>
        <v>1</v>
      </c>
    </row>
    <row r="270" spans="2:4">
      <c r="B270" s="98" t="s">
        <v>319</v>
      </c>
      <c r="C270" t="s">
        <v>46</v>
      </c>
      <c r="D270" s="97">
        <f t="shared" si="4"/>
        <v>0.5</v>
      </c>
    </row>
    <row r="271" spans="2:4">
      <c r="B271" s="98" t="s">
        <v>320</v>
      </c>
      <c r="C271" t="s">
        <v>48</v>
      </c>
      <c r="D271" s="97">
        <f t="shared" si="4"/>
        <v>1</v>
      </c>
    </row>
    <row r="272" spans="2:4">
      <c r="B272" s="98" t="s">
        <v>321</v>
      </c>
      <c r="C272" t="s">
        <v>46</v>
      </c>
      <c r="D272" s="97">
        <f t="shared" si="4"/>
        <v>0.5</v>
      </c>
    </row>
    <row r="273" spans="2:4">
      <c r="B273" s="98" t="s">
        <v>322</v>
      </c>
      <c r="C273" t="s">
        <v>46</v>
      </c>
      <c r="D273" s="97">
        <f t="shared" si="4"/>
        <v>0.5</v>
      </c>
    </row>
    <row r="274" spans="2:4">
      <c r="B274" s="98" t="s">
        <v>323</v>
      </c>
      <c r="C274" t="s">
        <v>46</v>
      </c>
      <c r="D274" s="97">
        <f t="shared" si="4"/>
        <v>0.5</v>
      </c>
    </row>
    <row r="275" spans="2:4">
      <c r="B275" s="98" t="s">
        <v>324</v>
      </c>
      <c r="C275" t="s">
        <v>55</v>
      </c>
      <c r="D275" s="97">
        <f t="shared" si="4"/>
        <v>1</v>
      </c>
    </row>
    <row r="276" spans="2:4">
      <c r="B276" s="98" t="s">
        <v>325</v>
      </c>
      <c r="C276" t="s">
        <v>53</v>
      </c>
      <c r="D276" s="97">
        <f t="shared" si="4"/>
        <v>0.75</v>
      </c>
    </row>
    <row r="277" spans="2:4">
      <c r="B277" s="98" t="s">
        <v>326</v>
      </c>
      <c r="C277" t="s">
        <v>48</v>
      </c>
      <c r="D277" s="97">
        <f t="shared" si="4"/>
        <v>1</v>
      </c>
    </row>
    <row r="278" spans="2:4">
      <c r="B278" s="98" t="s">
        <v>327</v>
      </c>
      <c r="C278" t="s">
        <v>55</v>
      </c>
      <c r="D278" s="97">
        <f t="shared" si="4"/>
        <v>1</v>
      </c>
    </row>
    <row r="279" spans="2:4">
      <c r="B279" s="98" t="s">
        <v>328</v>
      </c>
      <c r="C279" t="s">
        <v>55</v>
      </c>
      <c r="D279" s="97">
        <f t="shared" si="4"/>
        <v>1</v>
      </c>
    </row>
    <row r="280" spans="2:4">
      <c r="B280" s="98" t="s">
        <v>329</v>
      </c>
      <c r="C280" t="s">
        <v>55</v>
      </c>
      <c r="D280" s="97">
        <f t="shared" si="4"/>
        <v>1</v>
      </c>
    </row>
    <row r="281" spans="2:4">
      <c r="B281" s="98" t="s">
        <v>330</v>
      </c>
      <c r="C281" t="s">
        <v>46</v>
      </c>
      <c r="D281" s="97">
        <f t="shared" si="4"/>
        <v>0.5</v>
      </c>
    </row>
    <row r="282" spans="2:4">
      <c r="B282" s="98" t="s">
        <v>331</v>
      </c>
      <c r="C282" t="s">
        <v>55</v>
      </c>
      <c r="D282" s="97">
        <f t="shared" si="4"/>
        <v>1</v>
      </c>
    </row>
    <row r="283" spans="2:4">
      <c r="B283" s="98" t="s">
        <v>332</v>
      </c>
      <c r="C283" t="s">
        <v>48</v>
      </c>
      <c r="D283" s="97">
        <f t="shared" si="4"/>
        <v>1</v>
      </c>
    </row>
    <row r="284" spans="2:4">
      <c r="B284" s="98" t="s">
        <v>333</v>
      </c>
      <c r="C284" t="s">
        <v>46</v>
      </c>
      <c r="D284" s="97">
        <f t="shared" si="4"/>
        <v>0.5</v>
      </c>
    </row>
    <row r="285" spans="2:4">
      <c r="B285" s="98" t="s">
        <v>334</v>
      </c>
      <c r="C285" t="s">
        <v>48</v>
      </c>
      <c r="D285" s="97">
        <f t="shared" si="4"/>
        <v>1</v>
      </c>
    </row>
    <row r="286" spans="2:4">
      <c r="B286" s="98" t="s">
        <v>335</v>
      </c>
      <c r="C286" t="s">
        <v>48</v>
      </c>
      <c r="D286" s="97">
        <f t="shared" si="4"/>
        <v>1</v>
      </c>
    </row>
    <row r="287" spans="2:4">
      <c r="B287" s="98" t="s">
        <v>336</v>
      </c>
      <c r="C287" t="s">
        <v>59</v>
      </c>
      <c r="D287" s="97">
        <f t="shared" si="4"/>
        <v>1</v>
      </c>
    </row>
    <row r="288" spans="2:4">
      <c r="B288" s="98" t="s">
        <v>337</v>
      </c>
      <c r="C288" t="s">
        <v>46</v>
      </c>
      <c r="D288" s="97">
        <f t="shared" si="4"/>
        <v>0.5</v>
      </c>
    </row>
    <row r="289" spans="2:4">
      <c r="B289" s="98" t="s">
        <v>338</v>
      </c>
      <c r="C289" t="s">
        <v>46</v>
      </c>
      <c r="D289" s="97">
        <f t="shared" si="4"/>
        <v>0.5</v>
      </c>
    </row>
    <row r="290" spans="2:4">
      <c r="B290" s="98" t="s">
        <v>339</v>
      </c>
      <c r="C290" t="s">
        <v>46</v>
      </c>
      <c r="D290" s="97">
        <f t="shared" si="4"/>
        <v>0.5</v>
      </c>
    </row>
  </sheetData>
  <sheetProtection algorithmName="SHA-512" hashValue="gcIZvqpKbtAGRu9tWCchOW5dRprDdNo43fQCBaeMG9PuW+vkYMGXRurcjtug7CdRacpHmXUFvvjX04ZxuUQ3Mw==" saltValue="cnfH2rvZHn7tQPDlcZd8oA==" spinCount="100000" sheet="1" objects="1" scenarios="1"/>
  <dataValidations count="1">
    <dataValidation type="list" allowBlank="1" showInputMessage="1" showErrorMessage="1" sqref="C3:C290" xr:uid="{00000000-0002-0000-0200-000000000000}">
      <formula1>$J$7:$J$14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Claim Form - Antifreeze</vt:lpstr>
      <vt:lpstr>RCF RI Premium Details</vt:lpstr>
      <vt:lpstr>Sheet1</vt:lpstr>
      <vt:lpstr>'Claim Form - Antifreeze'!Print_Area</vt:lpstr>
      <vt:lpstr>'RCF RI Premium Details'!Print_Area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Chaffee</dc:creator>
  <cp:lastModifiedBy>Microsoft Office User</cp:lastModifiedBy>
  <cp:lastPrinted>2021-05-21T20:02:01Z</cp:lastPrinted>
  <dcterms:created xsi:type="dcterms:W3CDTF">2013-09-05T16:20:25Z</dcterms:created>
  <dcterms:modified xsi:type="dcterms:W3CDTF">2021-06-28T18:26:39Z</dcterms:modified>
</cp:coreProperties>
</file>