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 &amp; P Manual - Current\2021 Manual\Claim Forms 2021\Forms for 2022\"/>
    </mc:Choice>
  </mc:AlternateContent>
  <xr:revisionPtr revIDLastSave="0" documentId="13_ncr:1_{5C0DCC7E-025A-47F6-90E4-332C3BE402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ilters" sheetId="1" r:id="rId1"/>
    <sheet name="Bin Sizes" sheetId="2" r:id="rId2"/>
  </sheets>
  <definedNames>
    <definedName name="CODE">'Bin Sizes'!$D$2:$D$19</definedName>
    <definedName name="_xlnm.Print_Area" localSheetId="0">Filters!$A$1:$M$69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I4" i="2"/>
  <c r="J4" i="2" s="1"/>
  <c r="J53" i="1" l="1"/>
  <c r="K53" i="1"/>
  <c r="L53" i="1"/>
  <c r="M53" i="1"/>
  <c r="J52" i="1"/>
  <c r="K52" i="1"/>
  <c r="L52" i="1"/>
  <c r="M52" i="1"/>
  <c r="J51" i="1"/>
  <c r="K51" i="1"/>
  <c r="L51" i="1"/>
  <c r="M51" i="1"/>
  <c r="J50" i="1"/>
  <c r="K50" i="1"/>
  <c r="L50" i="1"/>
  <c r="M50" i="1"/>
  <c r="J49" i="1"/>
  <c r="K49" i="1"/>
  <c r="L49" i="1"/>
  <c r="M49" i="1"/>
  <c r="I6" i="2" l="1"/>
  <c r="J6" i="2" s="1"/>
  <c r="J39" i="1" l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I17" i="1"/>
  <c r="L17" i="1" s="1"/>
  <c r="M17" i="1" s="1"/>
  <c r="I18" i="1"/>
  <c r="L18" i="1" s="1"/>
  <c r="M18" i="1" s="1"/>
  <c r="I19" i="1"/>
  <c r="L19" i="1" s="1"/>
  <c r="M19" i="1" s="1"/>
  <c r="I20" i="1"/>
  <c r="L20" i="1" s="1"/>
  <c r="M20" i="1" s="1"/>
  <c r="I21" i="1"/>
  <c r="L21" i="1" s="1"/>
  <c r="M21" i="1" s="1"/>
  <c r="I22" i="1"/>
  <c r="L22" i="1" s="1"/>
  <c r="M22" i="1" s="1"/>
  <c r="I23" i="1"/>
  <c r="L23" i="1" s="1"/>
  <c r="M23" i="1" s="1"/>
  <c r="I24" i="1"/>
  <c r="L24" i="1" s="1"/>
  <c r="M24" i="1" s="1"/>
  <c r="I25" i="1"/>
  <c r="L25" i="1" s="1"/>
  <c r="M25" i="1" s="1"/>
  <c r="I26" i="1"/>
  <c r="L26" i="1" s="1"/>
  <c r="M26" i="1" s="1"/>
  <c r="I27" i="1"/>
  <c r="L27" i="1" s="1"/>
  <c r="M27" i="1" s="1"/>
  <c r="I28" i="1"/>
  <c r="L28" i="1" s="1"/>
  <c r="M28" i="1" s="1"/>
  <c r="I29" i="1"/>
  <c r="L29" i="1" s="1"/>
  <c r="M29" i="1" s="1"/>
  <c r="I30" i="1"/>
  <c r="L30" i="1" s="1"/>
  <c r="M30" i="1" s="1"/>
  <c r="I31" i="1"/>
  <c r="L31" i="1" s="1"/>
  <c r="M31" i="1" s="1"/>
  <c r="I32" i="1"/>
  <c r="L32" i="1" s="1"/>
  <c r="M32" i="1" s="1"/>
  <c r="I33" i="1"/>
  <c r="L33" i="1" s="1"/>
  <c r="M33" i="1" s="1"/>
  <c r="I34" i="1"/>
  <c r="L34" i="1" s="1"/>
  <c r="M34" i="1" s="1"/>
  <c r="I35" i="1"/>
  <c r="L35" i="1" s="1"/>
  <c r="M35" i="1" s="1"/>
  <c r="I36" i="1"/>
  <c r="L36" i="1" s="1"/>
  <c r="M36" i="1" s="1"/>
  <c r="I37" i="1"/>
  <c r="L37" i="1" s="1"/>
  <c r="M37" i="1" s="1"/>
  <c r="I38" i="1"/>
  <c r="L38" i="1" s="1"/>
  <c r="M38" i="1" s="1"/>
  <c r="I39" i="1"/>
  <c r="L39" i="1" s="1"/>
  <c r="M39" i="1" s="1"/>
  <c r="I16" i="1"/>
  <c r="L16" i="1" s="1"/>
  <c r="L46" i="1"/>
  <c r="H40" i="1"/>
  <c r="J44" i="1"/>
  <c r="J47" i="1"/>
  <c r="J48" i="1"/>
  <c r="J46" i="1"/>
  <c r="J45" i="1"/>
  <c r="I9" i="2"/>
  <c r="J9" i="2"/>
  <c r="M48" i="1"/>
  <c r="I7" i="2"/>
  <c r="J7" i="2" s="1"/>
  <c r="I5" i="2"/>
  <c r="J5" i="2" s="1"/>
  <c r="I3" i="2"/>
  <c r="J3" i="2" s="1"/>
  <c r="I19" i="2"/>
  <c r="J19" i="2" s="1"/>
  <c r="I18" i="2"/>
  <c r="J18" i="2" s="1"/>
  <c r="I17" i="2"/>
  <c r="J17" i="2" s="1"/>
  <c r="I16" i="2"/>
  <c r="J16" i="2" s="1"/>
  <c r="I14" i="2"/>
  <c r="J14" i="2" s="1"/>
  <c r="I13" i="2"/>
  <c r="J13" i="2" s="1"/>
  <c r="I12" i="2"/>
  <c r="J12" i="2" s="1"/>
  <c r="I11" i="2"/>
  <c r="J11" i="2" s="1"/>
  <c r="I10" i="2"/>
  <c r="J10" i="2" s="1"/>
  <c r="J8" i="2"/>
  <c r="J2" i="2"/>
  <c r="K45" i="1"/>
  <c r="L48" i="1"/>
  <c r="M44" i="1"/>
  <c r="L44" i="1"/>
  <c r="K48" i="1"/>
  <c r="K47" i="1"/>
  <c r="K46" i="1"/>
  <c r="K44" i="1"/>
  <c r="K40" i="1"/>
  <c r="L43" i="1"/>
  <c r="M43" i="1"/>
  <c r="K43" i="1"/>
  <c r="M47" i="1"/>
  <c r="L47" i="1"/>
  <c r="L45" i="1"/>
  <c r="M45" i="1"/>
  <c r="M46" i="1"/>
  <c r="I40" i="1" l="1"/>
  <c r="J40" i="1"/>
  <c r="K54" i="1"/>
  <c r="M54" i="1"/>
  <c r="J54" i="1"/>
  <c r="L54" i="1"/>
  <c r="L40" i="1"/>
  <c r="M16" i="1"/>
  <c r="M40" i="1" s="1"/>
</calcChain>
</file>

<file path=xl/sharedStrings.xml><?xml version="1.0" encoding="utf-8"?>
<sst xmlns="http://schemas.openxmlformats.org/spreadsheetml/2006/main" count="98" uniqueCount="80">
  <si>
    <t>All Weights must be reported in Kilograms (kg)</t>
  </si>
  <si>
    <t>Zone</t>
  </si>
  <si>
    <t>Container Weight</t>
  </si>
  <si>
    <t>Total Container Weight</t>
  </si>
  <si>
    <t>Total</t>
  </si>
  <si>
    <t>Summary</t>
  </si>
  <si>
    <t>Drums</t>
  </si>
  <si>
    <t>Bins</t>
  </si>
  <si>
    <t>Buckets</t>
  </si>
  <si>
    <t>Collector Name</t>
  </si>
  <si>
    <t>Receiving Docket #</t>
  </si>
  <si>
    <t>Mailing Address</t>
  </si>
  <si>
    <t>Postal Code</t>
  </si>
  <si>
    <t>GST #</t>
  </si>
  <si>
    <t>Name of Processor</t>
  </si>
  <si>
    <t>Recycling Docket #</t>
  </si>
  <si>
    <t>Pick Up Date</t>
  </si>
  <si>
    <t>City and Province</t>
  </si>
  <si>
    <t xml:space="preserve">Phone </t>
  </si>
  <si>
    <t>Container 
Type</t>
  </si>
  <si>
    <t>Total 
Weight</t>
  </si>
  <si>
    <t>Net 
Weight</t>
  </si>
  <si>
    <t>Prepared By</t>
  </si>
  <si>
    <t>Send a copy of this Collector Zone Summary Form to the Processor.</t>
  </si>
  <si>
    <t>Print Full Name and Title</t>
  </si>
  <si>
    <t>Ensure all backup is retained for your records, including Recycle Dockets, Receiving Dockets and Weigh Scale Tickets.</t>
  </si>
  <si>
    <t>Form #</t>
  </si>
  <si>
    <t>Reviewed By</t>
  </si>
  <si>
    <t>Approval and Date</t>
  </si>
  <si>
    <t>NOTE: Approval can be by Regular Signature, Electronic Signature, or Via Email.</t>
  </si>
  <si>
    <t>Converts to
# of Drums</t>
  </si>
  <si>
    <t>GFL</t>
  </si>
  <si>
    <t>RBW</t>
  </si>
  <si>
    <t>Terrapure</t>
  </si>
  <si>
    <t>Tare</t>
  </si>
  <si>
    <t>Drum Count</t>
  </si>
  <si>
    <t>Drum</t>
  </si>
  <si>
    <r>
      <t>Terrapure L - 1.5M</t>
    </r>
    <r>
      <rPr>
        <vertAlign val="superscript"/>
        <sz val="11"/>
        <color indexed="8"/>
        <rFont val="Calibri"/>
        <family val="2"/>
      </rPr>
      <t>3</t>
    </r>
  </si>
  <si>
    <r>
      <t>Terraprue S - 1.0M</t>
    </r>
    <r>
      <rPr>
        <vertAlign val="superscript"/>
        <sz val="11"/>
        <color indexed="8"/>
        <rFont val="Calibri"/>
        <family val="2"/>
      </rPr>
      <t>3</t>
    </r>
  </si>
  <si>
    <r>
      <t>Terrapure P - 1.0M</t>
    </r>
    <r>
      <rPr>
        <vertAlign val="superscript"/>
        <sz val="11"/>
        <color indexed="8"/>
        <rFont val="Calibri"/>
        <family val="2"/>
      </rPr>
      <t>3</t>
    </r>
  </si>
  <si>
    <r>
      <t>Terraprue C - 1.0M</t>
    </r>
    <r>
      <rPr>
        <vertAlign val="superscript"/>
        <sz val="11"/>
        <color indexed="8"/>
        <rFont val="Calibri"/>
        <family val="2"/>
      </rPr>
      <t>3</t>
    </r>
  </si>
  <si>
    <t>RBW drum</t>
  </si>
  <si>
    <t>TYPE</t>
  </si>
  <si>
    <t>CODE</t>
  </si>
  <si>
    <t>General</t>
  </si>
  <si>
    <t>WEIGHT</t>
  </si>
  <si>
    <r>
      <t>GFL 1.0M</t>
    </r>
    <r>
      <rPr>
        <vertAlign val="superscript"/>
        <sz val="11"/>
        <color indexed="8"/>
        <rFont val="Calibri"/>
        <family val="2"/>
      </rPr>
      <t>3</t>
    </r>
  </si>
  <si>
    <r>
      <t>GFL 1.2M</t>
    </r>
    <r>
      <rPr>
        <vertAlign val="superscript"/>
        <sz val="11"/>
        <color indexed="8"/>
        <rFont val="Calibri"/>
        <family val="2"/>
      </rPr>
      <t>3</t>
    </r>
  </si>
  <si>
    <r>
      <t>GFL 2.7M</t>
    </r>
    <r>
      <rPr>
        <vertAlign val="superscript"/>
        <sz val="11"/>
        <color indexed="8"/>
        <rFont val="Calibri"/>
        <family val="2"/>
      </rPr>
      <t>3</t>
    </r>
  </si>
  <si>
    <r>
      <t>RBW 1.0M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180</t>
    </r>
  </si>
  <si>
    <t>Manufacturer</t>
  </si>
  <si>
    <r>
      <t>RBW 1.0M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78</t>
    </r>
  </si>
  <si>
    <r>
      <t>RBW 1.4M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75.5</t>
    </r>
  </si>
  <si>
    <r>
      <t>RBW 2.3M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280</t>
    </r>
  </si>
  <si>
    <t>?</t>
  </si>
  <si>
    <t xml:space="preserve"># of Containers
</t>
  </si>
  <si>
    <t>Tote</t>
  </si>
  <si>
    <t>RBWTote</t>
  </si>
  <si>
    <r>
      <t>RBW 1.4M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48</t>
    </r>
  </si>
  <si>
    <t>Filter 
Collector Zone Summary Form</t>
  </si>
  <si>
    <t>I certify that all of the information contained in this report is correct.</t>
  </si>
  <si>
    <t>The detailed records that substantiate the information herein are available upon request.</t>
  </si>
  <si>
    <t>Mixed Waste</t>
  </si>
  <si>
    <t>YES</t>
  </si>
  <si>
    <t>NO</t>
  </si>
  <si>
    <t xml:space="preserve">
Total
# of Drums
</t>
  </si>
  <si>
    <r>
      <t>GFL 2.0M</t>
    </r>
    <r>
      <rPr>
        <vertAlign val="superscript"/>
        <sz val="11"/>
        <color theme="1"/>
        <rFont val="Calibri"/>
        <family val="2"/>
        <scheme val="minor"/>
      </rPr>
      <t>3</t>
    </r>
  </si>
  <si>
    <t>Registration #</t>
  </si>
  <si>
    <t>All Blue Sections must be Completed</t>
  </si>
  <si>
    <t>I certify that, to the best of my knowledge, the materials included in this report were generated within British Columbia.</t>
  </si>
  <si>
    <t>BCUOMA GST# 89254 4701 RT0001</t>
  </si>
  <si>
    <t>BCUOMA 1501F-C</t>
  </si>
  <si>
    <t>I understand the information in this report is subject to Desk Review, Field Review, and Compliance Reviews.</t>
  </si>
  <si>
    <t>I certify that, to the best of my knowledge, only eligible oil filter materials (as determined by BCUOMA from time to time) have been included in this report.</t>
  </si>
  <si>
    <t>I certify that, to the best of my knowledge, all processed materials have been sold for use in approved end uses. (As deteremined by BCUOMA from time to time).</t>
  </si>
  <si>
    <t>I further acknowledge that I have read, and agree to be bound by, the terms and conditions in the Lubricating Oil Material Product Management Program Manual for Processors and Collectors.</t>
  </si>
  <si>
    <t>GFL-PG</t>
  </si>
  <si>
    <r>
      <t>GFL-PG 1.0M</t>
    </r>
    <r>
      <rPr>
        <vertAlign val="superscript"/>
        <sz val="11"/>
        <color theme="1"/>
        <rFont val="Calibri"/>
        <family val="2"/>
        <scheme val="minor"/>
      </rPr>
      <t>3</t>
    </r>
  </si>
  <si>
    <t>Terrapure Tote</t>
  </si>
  <si>
    <t>Jan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</si>
</sst>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-* #,##0_-;_-* &quot;-&quot;??_-;_-@_-"/>
    <numFmt numFmtId="167" formatCode="[$-1009]d\-mmm\-yy;@"/>
    <numFmt numFmtId="168" formatCode="_-* #,##0.0_-;\-* #,##0.0_-;_-* &quot;-&quot;??_-;_-@_-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CG Times"/>
      <family val="1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Book Antiqua"/>
      <family val="1"/>
    </font>
    <font>
      <b/>
      <sz val="11"/>
      <name val="Arial"/>
      <family val="2"/>
    </font>
    <font>
      <vertAlign val="superscript"/>
      <sz val="11"/>
      <color indexed="8"/>
      <name val="Calibri"/>
      <family val="2"/>
    </font>
    <font>
      <b/>
      <sz val="20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7EFF9"/>
        <bgColor indexed="64"/>
      </patternFill>
    </fill>
    <fill>
      <patternFill patternType="solid">
        <fgColor rgb="FFE7EFF9"/>
        <bgColor indexed="31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5" applyFont="1" applyProtection="1"/>
    <xf numFmtId="0" fontId="5" fillId="2" borderId="1" xfId="5" applyFont="1" applyFill="1" applyBorder="1" applyProtection="1"/>
    <xf numFmtId="0" fontId="5" fillId="2" borderId="2" xfId="5" applyFont="1" applyFill="1" applyBorder="1" applyProtection="1"/>
    <xf numFmtId="0" fontId="5" fillId="0" borderId="3" xfId="5" applyFont="1" applyBorder="1" applyProtection="1"/>
    <xf numFmtId="0" fontId="11" fillId="0" borderId="0" xfId="5" applyFont="1" applyProtection="1"/>
    <xf numFmtId="0" fontId="4" fillId="0" borderId="3" xfId="5" applyFont="1" applyBorder="1" applyProtection="1"/>
    <xf numFmtId="0" fontId="12" fillId="0" borderId="4" xfId="5" applyFont="1" applyFill="1" applyBorder="1" applyAlignment="1" applyProtection="1">
      <alignment horizontal="center" vertical="center" wrapText="1"/>
    </xf>
    <xf numFmtId="0" fontId="12" fillId="0" borderId="5" xfId="5" applyFont="1" applyFill="1" applyBorder="1" applyAlignment="1" applyProtection="1">
      <alignment horizontal="center" vertical="center" wrapText="1"/>
    </xf>
    <xf numFmtId="0" fontId="12" fillId="0" borderId="4" xfId="5" applyFont="1" applyFill="1" applyBorder="1" applyAlignment="1" applyProtection="1">
      <alignment horizontal="center" vertical="center"/>
    </xf>
    <xf numFmtId="0" fontId="12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Border="1" applyProtection="1"/>
    <xf numFmtId="0" fontId="5" fillId="0" borderId="8" xfId="5" applyFont="1" applyBorder="1" applyProtection="1"/>
    <xf numFmtId="0" fontId="6" fillId="0" borderId="8" xfId="5" applyFont="1" applyBorder="1" applyAlignment="1" applyProtection="1">
      <alignment horizontal="left"/>
    </xf>
    <xf numFmtId="0" fontId="5" fillId="3" borderId="9" xfId="5" applyFont="1" applyFill="1" applyBorder="1" applyProtection="1"/>
    <xf numFmtId="0" fontId="5" fillId="3" borderId="0" xfId="5" applyFont="1" applyFill="1" applyBorder="1" applyProtection="1"/>
    <xf numFmtId="0" fontId="5" fillId="3" borderId="9" xfId="5" applyFont="1" applyFill="1" applyBorder="1" applyAlignment="1" applyProtection="1">
      <alignment horizontal="right"/>
    </xf>
    <xf numFmtId="0" fontId="6" fillId="3" borderId="0" xfId="5" applyFont="1" applyFill="1" applyBorder="1" applyAlignment="1" applyProtection="1">
      <alignment horizontal="right"/>
    </xf>
    <xf numFmtId="0" fontId="12" fillId="0" borderId="10" xfId="5" applyFont="1" applyFill="1" applyBorder="1" applyAlignment="1" applyProtection="1">
      <alignment horizontal="center" vertical="center" wrapText="1"/>
    </xf>
    <xf numFmtId="0" fontId="5" fillId="0" borderId="9" xfId="5" applyFont="1" applyFill="1" applyBorder="1" applyProtection="1"/>
    <xf numFmtId="0" fontId="5" fillId="0" borderId="0" xfId="5" applyFont="1" applyFill="1" applyBorder="1" applyProtection="1"/>
    <xf numFmtId="1" fontId="5" fillId="0" borderId="11" xfId="5" applyNumberFormat="1" applyFont="1" applyFill="1" applyBorder="1" applyAlignment="1" applyProtection="1">
      <alignment horizontal="center"/>
    </xf>
    <xf numFmtId="1" fontId="5" fillId="0" borderId="12" xfId="5" applyNumberFormat="1" applyFont="1" applyFill="1" applyBorder="1" applyAlignment="1" applyProtection="1">
      <alignment horizontal="center"/>
    </xf>
    <xf numFmtId="1" fontId="5" fillId="0" borderId="13" xfId="5" applyNumberFormat="1" applyFont="1" applyFill="1" applyBorder="1" applyAlignment="1" applyProtection="1">
      <alignment horizontal="center"/>
    </xf>
    <xf numFmtId="0" fontId="6" fillId="0" borderId="14" xfId="5" applyFont="1" applyFill="1" applyBorder="1" applyProtection="1"/>
    <xf numFmtId="0" fontId="5" fillId="0" borderId="0" xfId="5" applyFont="1" applyAlignment="1" applyProtection="1">
      <alignment vertical="top" wrapText="1"/>
    </xf>
    <xf numFmtId="0" fontId="2" fillId="0" borderId="0" xfId="5" applyFont="1" applyProtection="1"/>
    <xf numFmtId="0" fontId="2" fillId="0" borderId="0" xfId="5" applyFont="1" applyBorder="1" applyAlignment="1" applyProtection="1">
      <alignment horizontal="left"/>
    </xf>
    <xf numFmtId="0" fontId="4" fillId="0" borderId="0" xfId="5" applyFont="1" applyBorder="1" applyAlignment="1" applyProtection="1">
      <alignment horizontal="left"/>
    </xf>
    <xf numFmtId="0" fontId="2" fillId="0" borderId="0" xfId="5" applyFont="1" applyFill="1" applyBorder="1" applyAlignment="1" applyProtection="1">
      <alignment horizontal="center"/>
    </xf>
    <xf numFmtId="165" fontId="4" fillId="0" borderId="0" xfId="1" applyFont="1" applyBorder="1" applyAlignment="1" applyProtection="1">
      <alignment horizontal="left"/>
    </xf>
    <xf numFmtId="165" fontId="2" fillId="0" borderId="0" xfId="1" applyFont="1" applyBorder="1" applyAlignment="1" applyProtection="1"/>
    <xf numFmtId="0" fontId="7" fillId="0" borderId="0" xfId="5" applyFont="1" applyBorder="1" applyProtection="1"/>
    <xf numFmtId="0" fontId="4" fillId="0" borderId="0" xfId="5" applyFont="1" applyBorder="1" applyProtection="1"/>
    <xf numFmtId="165" fontId="2" fillId="0" borderId="0" xfId="1" applyFont="1" applyBorder="1" applyAlignment="1" applyProtection="1">
      <alignment horizontal="right"/>
    </xf>
    <xf numFmtId="165" fontId="2" fillId="0" borderId="0" xfId="1" applyFont="1" applyBorder="1" applyProtection="1"/>
    <xf numFmtId="0" fontId="10" fillId="0" borderId="3" xfId="5" applyFont="1" applyBorder="1" applyProtection="1"/>
    <xf numFmtId="0" fontId="5" fillId="2" borderId="15" xfId="5" applyFont="1" applyFill="1" applyBorder="1" applyProtection="1"/>
    <xf numFmtId="0" fontId="3" fillId="0" borderId="3" xfId="5" applyFont="1" applyBorder="1" applyProtection="1"/>
    <xf numFmtId="0" fontId="12" fillId="0" borderId="16" xfId="5" applyFont="1" applyBorder="1" applyAlignment="1" applyProtection="1">
      <alignment horizontal="center" vertical="center"/>
    </xf>
    <xf numFmtId="0" fontId="5" fillId="0" borderId="17" xfId="5" applyFont="1" applyFill="1" applyBorder="1" applyProtection="1"/>
    <xf numFmtId="168" fontId="5" fillId="0" borderId="17" xfId="3" applyNumberFormat="1" applyFont="1" applyBorder="1" applyProtection="1"/>
    <xf numFmtId="168" fontId="5" fillId="0" borderId="18" xfId="3" applyNumberFormat="1" applyFont="1" applyBorder="1" applyProtection="1"/>
    <xf numFmtId="168" fontId="6" fillId="0" borderId="19" xfId="3" applyNumberFormat="1" applyFont="1" applyBorder="1" applyProtection="1"/>
    <xf numFmtId="168" fontId="5" fillId="0" borderId="20" xfId="3" applyNumberFormat="1" applyFont="1" applyFill="1" applyBorder="1" applyProtection="1"/>
    <xf numFmtId="168" fontId="5" fillId="0" borderId="21" xfId="3" applyNumberFormat="1" applyFont="1" applyFill="1" applyBorder="1" applyProtection="1"/>
    <xf numFmtId="168" fontId="5" fillId="0" borderId="17" xfId="3" applyNumberFormat="1" applyFont="1" applyFill="1" applyBorder="1" applyProtection="1"/>
    <xf numFmtId="168" fontId="5" fillId="0" borderId="18" xfId="3" applyNumberFormat="1" applyFont="1" applyFill="1" applyBorder="1" applyProtection="1"/>
    <xf numFmtId="168" fontId="5" fillId="0" borderId="22" xfId="3" applyNumberFormat="1" applyFont="1" applyFill="1" applyBorder="1" applyProtection="1"/>
    <xf numFmtId="168" fontId="5" fillId="0" borderId="23" xfId="3" applyNumberFormat="1" applyFont="1" applyFill="1" applyBorder="1" applyProtection="1"/>
    <xf numFmtId="168" fontId="5" fillId="0" borderId="24" xfId="3" applyNumberFormat="1" applyFont="1" applyFill="1" applyBorder="1" applyProtection="1"/>
    <xf numFmtId="168" fontId="5" fillId="0" borderId="25" xfId="3" applyNumberFormat="1" applyFont="1" applyFill="1" applyBorder="1" applyProtection="1"/>
    <xf numFmtId="168" fontId="6" fillId="0" borderId="26" xfId="3" applyNumberFormat="1" applyFont="1" applyFill="1" applyBorder="1" applyProtection="1"/>
    <xf numFmtId="168" fontId="6" fillId="0" borderId="27" xfId="3" applyNumberFormat="1" applyFont="1" applyFill="1" applyBorder="1" applyProtection="1"/>
    <xf numFmtId="0" fontId="0" fillId="0" borderId="0" xfId="0" applyProtection="1"/>
    <xf numFmtId="0" fontId="0" fillId="0" borderId="3" xfId="0" applyBorder="1" applyProtection="1"/>
    <xf numFmtId="0" fontId="8" fillId="3" borderId="9" xfId="5" applyFont="1" applyFill="1" applyBorder="1" applyAlignment="1" applyProtection="1"/>
    <xf numFmtId="0" fontId="2" fillId="0" borderId="9" xfId="5" applyFont="1" applyFill="1" applyBorder="1" applyAlignment="1" applyProtection="1">
      <alignment horizontal="center" vertical="center"/>
    </xf>
    <xf numFmtId="0" fontId="6" fillId="0" borderId="10" xfId="5" applyFont="1" applyBorder="1" applyAlignment="1" applyProtection="1">
      <alignment horizontal="left"/>
    </xf>
    <xf numFmtId="1" fontId="5" fillId="0" borderId="28" xfId="5" applyNumberFormat="1" applyFont="1" applyFill="1" applyBorder="1" applyAlignment="1" applyProtection="1">
      <alignment horizontal="center"/>
    </xf>
    <xf numFmtId="168" fontId="5" fillId="0" borderId="29" xfId="3" applyNumberFormat="1" applyFont="1" applyFill="1" applyBorder="1" applyProtection="1"/>
    <xf numFmtId="168" fontId="5" fillId="0" borderId="30" xfId="3" applyNumberFormat="1" applyFont="1" applyFill="1" applyBorder="1" applyProtection="1"/>
    <xf numFmtId="0" fontId="5" fillId="0" borderId="7" xfId="5" applyFont="1" applyBorder="1" applyAlignment="1" applyProtection="1">
      <alignment horizontal="left"/>
    </xf>
    <xf numFmtId="0" fontId="5" fillId="3" borderId="9" xfId="5" applyFont="1" applyFill="1" applyBorder="1" applyAlignment="1" applyProtection="1">
      <alignment horizontal="left"/>
    </xf>
    <xf numFmtId="0" fontId="5" fillId="0" borderId="9" xfId="5" applyFont="1" applyFill="1" applyBorder="1" applyAlignment="1" applyProtection="1">
      <alignment horizontal="left"/>
    </xf>
    <xf numFmtId="0" fontId="5" fillId="0" borderId="1" xfId="5" applyFont="1" applyFill="1" applyBorder="1" applyProtection="1"/>
    <xf numFmtId="0" fontId="5" fillId="3" borderId="0" xfId="5" applyFont="1" applyFill="1" applyBorder="1" applyAlignment="1" applyProtection="1">
      <alignment horizontal="right"/>
    </xf>
    <xf numFmtId="0" fontId="8" fillId="3" borderId="0" xfId="5" applyFont="1" applyFill="1" applyBorder="1" applyAlignment="1" applyProtection="1"/>
    <xf numFmtId="0" fontId="12" fillId="0" borderId="4" xfId="5" applyFont="1" applyBorder="1" applyAlignment="1" applyProtection="1">
      <alignment horizontal="center" vertical="center"/>
    </xf>
    <xf numFmtId="0" fontId="12" fillId="0" borderId="32" xfId="5" applyFont="1" applyFill="1" applyBorder="1" applyAlignment="1" applyProtection="1">
      <alignment horizontal="center" vertical="center" wrapText="1"/>
    </xf>
    <xf numFmtId="0" fontId="5" fillId="0" borderId="8" xfId="5" applyFont="1" applyFill="1" applyBorder="1" applyProtection="1"/>
    <xf numFmtId="0" fontId="0" fillId="0" borderId="2" xfId="0" applyBorder="1" applyProtection="1"/>
    <xf numFmtId="168" fontId="6" fillId="0" borderId="6" xfId="3" applyNumberFormat="1" applyFont="1" applyBorder="1" applyProtection="1"/>
    <xf numFmtId="0" fontId="0" fillId="0" borderId="33" xfId="0" applyBorder="1" applyProtection="1"/>
    <xf numFmtId="1" fontId="0" fillId="0" borderId="0" xfId="0" applyNumberFormat="1"/>
    <xf numFmtId="0" fontId="18" fillId="0" borderId="0" xfId="0" applyFont="1" applyAlignment="1">
      <alignment horizontal="center"/>
    </xf>
    <xf numFmtId="0" fontId="18" fillId="5" borderId="0" xfId="0" applyFont="1" applyFill="1" applyAlignment="1">
      <alignment horizontal="center"/>
    </xf>
    <xf numFmtId="166" fontId="5" fillId="3" borderId="17" xfId="3" applyNumberFormat="1" applyFont="1" applyFill="1" applyBorder="1" applyAlignment="1" applyProtection="1">
      <alignment horizontal="center"/>
    </xf>
    <xf numFmtId="0" fontId="18" fillId="6" borderId="0" xfId="0" applyFont="1" applyFill="1" applyAlignment="1">
      <alignment horizontal="center"/>
    </xf>
    <xf numFmtId="0" fontId="0" fillId="0" borderId="0" xfId="0" applyFill="1"/>
    <xf numFmtId="168" fontId="6" fillId="0" borderId="34" xfId="5" applyNumberFormat="1" applyFont="1" applyFill="1" applyBorder="1" applyProtection="1"/>
    <xf numFmtId="168" fontId="0" fillId="0" borderId="26" xfId="0" applyNumberFormat="1" applyBorder="1" applyProtection="1"/>
    <xf numFmtId="0" fontId="9" fillId="3" borderId="9" xfId="5" applyFont="1" applyFill="1" applyBorder="1" applyAlignment="1" applyProtection="1"/>
    <xf numFmtId="0" fontId="9" fillId="3" borderId="0" xfId="5" applyFont="1" applyFill="1" applyBorder="1" applyAlignment="1" applyProtection="1"/>
    <xf numFmtId="0" fontId="9" fillId="3" borderId="0" xfId="5" applyFont="1" applyFill="1" applyBorder="1" applyAlignment="1" applyProtection="1">
      <alignment wrapText="1"/>
    </xf>
    <xf numFmtId="0" fontId="2" fillId="0" borderId="35" xfId="5" applyFont="1" applyFill="1" applyBorder="1" applyAlignment="1" applyProtection="1">
      <alignment horizontal="center" vertical="center"/>
    </xf>
    <xf numFmtId="0" fontId="9" fillId="3" borderId="0" xfId="5" applyFont="1" applyFill="1" applyBorder="1" applyAlignment="1" applyProtection="1">
      <alignment wrapText="1"/>
    </xf>
    <xf numFmtId="168" fontId="5" fillId="3" borderId="17" xfId="3" applyNumberFormat="1" applyFont="1" applyFill="1" applyBorder="1" applyAlignment="1" applyProtection="1">
      <alignment horizontal="center"/>
    </xf>
    <xf numFmtId="0" fontId="5" fillId="4" borderId="31" xfId="5" applyFont="1" applyFill="1" applyBorder="1" applyAlignment="1" applyProtection="1">
      <alignment horizontal="left"/>
    </xf>
    <xf numFmtId="0" fontId="2" fillId="0" borderId="50" xfId="5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horizontal="right"/>
    </xf>
    <xf numFmtId="49" fontId="5" fillId="7" borderId="11" xfId="5" applyNumberFormat="1" applyFont="1" applyFill="1" applyBorder="1" applyAlignment="1" applyProtection="1">
      <alignment horizontal="left"/>
      <protection locked="0"/>
    </xf>
    <xf numFmtId="49" fontId="5" fillId="7" borderId="36" xfId="5" applyNumberFormat="1" applyFont="1" applyFill="1" applyBorder="1" applyAlignment="1" applyProtection="1">
      <alignment horizontal="left"/>
      <protection locked="0"/>
    </xf>
    <xf numFmtId="167" fontId="5" fillId="7" borderId="36" xfId="5" applyNumberFormat="1" applyFont="1" applyFill="1" applyBorder="1" applyAlignment="1" applyProtection="1">
      <alignment horizontal="left"/>
      <protection locked="0"/>
    </xf>
    <xf numFmtId="1" fontId="5" fillId="7" borderId="17" xfId="1" applyNumberFormat="1" applyFont="1" applyFill="1" applyBorder="1" applyAlignment="1" applyProtection="1">
      <alignment horizontal="center"/>
      <protection locked="0"/>
    </xf>
    <xf numFmtId="166" fontId="9" fillId="7" borderId="17" xfId="3" applyNumberFormat="1" applyFont="1" applyFill="1" applyBorder="1" applyAlignment="1" applyProtection="1">
      <alignment horizontal="left"/>
      <protection locked="0"/>
    </xf>
    <xf numFmtId="168" fontId="5" fillId="7" borderId="17" xfId="3" applyNumberFormat="1" applyFont="1" applyFill="1" applyBorder="1" applyAlignment="1" applyProtection="1">
      <alignment horizontal="center"/>
      <protection locked="0"/>
    </xf>
    <xf numFmtId="49" fontId="5" fillId="7" borderId="12" xfId="5" applyNumberFormat="1" applyFont="1" applyFill="1" applyBorder="1" applyAlignment="1" applyProtection="1">
      <alignment horizontal="left"/>
      <protection locked="0"/>
    </xf>
    <xf numFmtId="168" fontId="5" fillId="7" borderId="24" xfId="3" applyNumberFormat="1" applyFont="1" applyFill="1" applyBorder="1" applyAlignment="1" applyProtection="1">
      <alignment horizontal="center"/>
      <protection locked="0"/>
    </xf>
    <xf numFmtId="168" fontId="5" fillId="7" borderId="17" xfId="3" applyNumberFormat="1" applyFont="1" applyFill="1" applyBorder="1" applyProtection="1">
      <protection locked="0"/>
    </xf>
    <xf numFmtId="0" fontId="14" fillId="0" borderId="7" xfId="0" applyFont="1" applyBorder="1" applyAlignment="1" applyProtection="1">
      <alignment horizontal="right" vertical="center" wrapText="1"/>
    </xf>
    <xf numFmtId="0" fontId="16" fillId="0" borderId="8" xfId="0" applyFont="1" applyBorder="1" applyAlignment="1" applyProtection="1">
      <alignment horizontal="right" vertical="center" wrapText="1"/>
    </xf>
    <xf numFmtId="0" fontId="16" fillId="0" borderId="33" xfId="0" applyFont="1" applyBorder="1" applyAlignment="1" applyProtection="1">
      <alignment horizontal="right" vertical="center" wrapText="1"/>
    </xf>
    <xf numFmtId="0" fontId="16" fillId="0" borderId="9" xfId="0" applyFont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6" fillId="0" borderId="1" xfId="0" applyFont="1" applyBorder="1" applyAlignment="1" applyProtection="1">
      <alignment horizontal="right" vertical="center" wrapText="1"/>
    </xf>
    <xf numFmtId="0" fontId="16" fillId="0" borderId="2" xfId="0" applyFont="1" applyBorder="1" applyAlignment="1" applyProtection="1">
      <alignment horizontal="right" vertical="center" wrapText="1"/>
    </xf>
    <xf numFmtId="0" fontId="16" fillId="0" borderId="15" xfId="0" applyFont="1" applyBorder="1" applyAlignment="1" applyProtection="1">
      <alignment horizontal="right" vertical="center" wrapText="1"/>
    </xf>
    <xf numFmtId="0" fontId="8" fillId="0" borderId="1" xfId="5" applyFont="1" applyBorder="1" applyProtection="1"/>
    <xf numFmtId="0" fontId="8" fillId="0" borderId="2" xfId="5" applyFont="1" applyBorder="1" applyProtection="1"/>
    <xf numFmtId="14" fontId="8" fillId="0" borderId="2" xfId="5" quotePrefix="1" applyNumberFormat="1" applyFont="1" applyFill="1" applyBorder="1" applyAlignment="1" applyProtection="1">
      <alignment horizontal="right"/>
    </xf>
    <xf numFmtId="14" fontId="8" fillId="0" borderId="15" xfId="5" quotePrefix="1" applyNumberFormat="1" applyFont="1" applyFill="1" applyBorder="1" applyAlignment="1" applyProtection="1">
      <alignment horizontal="right"/>
    </xf>
    <xf numFmtId="0" fontId="6" fillId="3" borderId="16" xfId="5" applyFont="1" applyFill="1" applyBorder="1" applyAlignment="1" applyProtection="1">
      <alignment horizontal="center"/>
    </xf>
    <xf numFmtId="0" fontId="6" fillId="3" borderId="45" xfId="5" applyFont="1" applyFill="1" applyBorder="1" applyAlignment="1" applyProtection="1">
      <alignment horizontal="center"/>
    </xf>
    <xf numFmtId="0" fontId="6" fillId="3" borderId="46" xfId="5" applyFont="1" applyFill="1" applyBorder="1" applyAlignment="1" applyProtection="1">
      <alignment horizontal="center"/>
    </xf>
    <xf numFmtId="0" fontId="6" fillId="0" borderId="16" xfId="5" applyFont="1" applyBorder="1" applyAlignment="1" applyProtection="1">
      <alignment horizontal="center"/>
    </xf>
    <xf numFmtId="0" fontId="6" fillId="0" borderId="45" xfId="5" applyFont="1" applyBorder="1" applyAlignment="1" applyProtection="1">
      <alignment horizontal="center"/>
    </xf>
    <xf numFmtId="0" fontId="6" fillId="0" borderId="46" xfId="5" applyFont="1" applyBorder="1" applyAlignment="1" applyProtection="1">
      <alignment horizontal="center"/>
    </xf>
    <xf numFmtId="0" fontId="15" fillId="2" borderId="16" xfId="5" applyFont="1" applyFill="1" applyBorder="1" applyAlignment="1" applyProtection="1">
      <alignment horizontal="center"/>
    </xf>
    <xf numFmtId="0" fontId="15" fillId="2" borderId="45" xfId="5" applyFont="1" applyFill="1" applyBorder="1" applyAlignment="1" applyProtection="1">
      <alignment horizontal="center"/>
    </xf>
    <xf numFmtId="0" fontId="15" fillId="2" borderId="46" xfId="5" applyFont="1" applyFill="1" applyBorder="1" applyAlignment="1" applyProtection="1">
      <alignment horizontal="center"/>
    </xf>
    <xf numFmtId="0" fontId="5" fillId="8" borderId="47" xfId="5" applyFont="1" applyFill="1" applyBorder="1" applyAlignment="1" applyProtection="1">
      <protection locked="0"/>
    </xf>
    <xf numFmtId="0" fontId="5" fillId="8" borderId="48" xfId="5" applyFont="1" applyFill="1" applyBorder="1" applyAlignment="1" applyProtection="1">
      <protection locked="0"/>
    </xf>
    <xf numFmtId="0" fontId="5" fillId="8" borderId="49" xfId="5" applyFont="1" applyFill="1" applyBorder="1" applyAlignment="1" applyProtection="1">
      <protection locked="0"/>
    </xf>
    <xf numFmtId="0" fontId="5" fillId="7" borderId="38" xfId="5" applyFont="1" applyFill="1" applyBorder="1" applyAlignment="1" applyProtection="1">
      <alignment horizontal="left"/>
      <protection locked="0"/>
    </xf>
    <xf numFmtId="0" fontId="5" fillId="7" borderId="39" xfId="5" applyFont="1" applyFill="1" applyBorder="1" applyAlignment="1" applyProtection="1">
      <alignment horizontal="left"/>
      <protection locked="0"/>
    </xf>
    <xf numFmtId="0" fontId="5" fillId="7" borderId="42" xfId="5" applyFont="1" applyFill="1" applyBorder="1" applyAlignment="1" applyProtection="1">
      <alignment horizontal="left"/>
      <protection locked="0"/>
    </xf>
    <xf numFmtId="0" fontId="5" fillId="7" borderId="43" xfId="5" applyFont="1" applyFill="1" applyBorder="1" applyAlignment="1" applyProtection="1">
      <alignment horizontal="left"/>
      <protection locked="0"/>
    </xf>
    <xf numFmtId="0" fontId="5" fillId="7" borderId="37" xfId="5" applyFont="1" applyFill="1" applyBorder="1" applyAlignment="1" applyProtection="1">
      <alignment horizontal="left"/>
      <protection locked="0"/>
    </xf>
    <xf numFmtId="0" fontId="5" fillId="7" borderId="44" xfId="5" applyFont="1" applyFill="1" applyBorder="1" applyAlignment="1" applyProtection="1">
      <alignment horizontal="left"/>
      <protection locked="0"/>
    </xf>
    <xf numFmtId="0" fontId="5" fillId="2" borderId="16" xfId="5" applyFont="1" applyFill="1" applyBorder="1" applyProtection="1"/>
    <xf numFmtId="0" fontId="5" fillId="2" borderId="45" xfId="5" applyFont="1" applyFill="1" applyBorder="1" applyProtection="1"/>
    <xf numFmtId="0" fontId="5" fillId="2" borderId="46" xfId="5" applyFont="1" applyFill="1" applyBorder="1" applyProtection="1"/>
    <xf numFmtId="0" fontId="5" fillId="7" borderId="47" xfId="5" applyFont="1" applyFill="1" applyBorder="1" applyAlignment="1" applyProtection="1">
      <alignment horizontal="left"/>
      <protection locked="0"/>
    </xf>
    <xf numFmtId="0" fontId="5" fillId="7" borderId="48" xfId="5" applyFont="1" applyFill="1" applyBorder="1" applyAlignment="1" applyProtection="1">
      <alignment horizontal="left"/>
      <protection locked="0"/>
    </xf>
    <xf numFmtId="0" fontId="5" fillId="7" borderId="31" xfId="5" applyFont="1" applyFill="1" applyBorder="1" applyAlignment="1" applyProtection="1">
      <alignment horizontal="left"/>
      <protection locked="0"/>
    </xf>
    <xf numFmtId="0" fontId="5" fillId="7" borderId="40" xfId="5" applyFont="1" applyFill="1" applyBorder="1" applyAlignment="1" applyProtection="1">
      <alignment horizontal="left"/>
      <protection locked="0"/>
    </xf>
    <xf numFmtId="0" fontId="5" fillId="7" borderId="38" xfId="5" applyFont="1" applyFill="1" applyBorder="1" applyProtection="1">
      <protection locked="0"/>
    </xf>
    <xf numFmtId="0" fontId="5" fillId="7" borderId="39" xfId="5" applyFont="1" applyFill="1" applyBorder="1" applyProtection="1">
      <protection locked="0"/>
    </xf>
    <xf numFmtId="0" fontId="5" fillId="7" borderId="40" xfId="5" applyFont="1" applyFill="1" applyBorder="1" applyProtection="1">
      <protection locked="0"/>
    </xf>
    <xf numFmtId="0" fontId="9" fillId="3" borderId="9" xfId="5" applyFont="1" applyFill="1" applyBorder="1" applyProtection="1"/>
    <xf numFmtId="0" fontId="9" fillId="3" borderId="0" xfId="5" applyFont="1" applyFill="1" applyBorder="1" applyProtection="1"/>
    <xf numFmtId="0" fontId="9" fillId="3" borderId="9" xfId="5" applyFont="1" applyFill="1" applyBorder="1" applyAlignment="1" applyProtection="1">
      <alignment wrapText="1"/>
    </xf>
    <xf numFmtId="0" fontId="9" fillId="3" borderId="0" xfId="5" applyFont="1" applyFill="1" applyBorder="1" applyAlignment="1" applyProtection="1">
      <alignment wrapText="1"/>
    </xf>
    <xf numFmtId="0" fontId="8" fillId="0" borderId="37" xfId="5" applyFont="1" applyBorder="1" applyAlignment="1" applyProtection="1">
      <alignment horizontal="center"/>
    </xf>
    <xf numFmtId="0" fontId="8" fillId="3" borderId="7" xfId="5" applyFont="1" applyFill="1" applyBorder="1" applyProtection="1"/>
    <xf numFmtId="0" fontId="8" fillId="3" borderId="8" xfId="5" applyFont="1" applyFill="1" applyBorder="1" applyProtection="1"/>
    <xf numFmtId="0" fontId="8" fillId="3" borderId="9" xfId="5" applyFont="1" applyFill="1" applyBorder="1" applyProtection="1"/>
    <xf numFmtId="0" fontId="8" fillId="3" borderId="0" xfId="5" applyFont="1" applyFill="1" applyBorder="1" applyProtection="1"/>
    <xf numFmtId="0" fontId="9" fillId="3" borderId="9" xfId="5" applyFont="1" applyFill="1" applyBorder="1" applyAlignment="1" applyProtection="1"/>
    <xf numFmtId="0" fontId="9" fillId="3" borderId="0" xfId="5" applyFont="1" applyFill="1" applyBorder="1" applyAlignment="1" applyProtection="1"/>
    <xf numFmtId="0" fontId="2" fillId="7" borderId="38" xfId="5" applyFont="1" applyFill="1" applyBorder="1" applyAlignment="1" applyProtection="1">
      <alignment horizontal="center" vertical="center"/>
    </xf>
    <xf numFmtId="0" fontId="2" fillId="7" borderId="39" xfId="5" applyFont="1" applyFill="1" applyBorder="1" applyAlignment="1" applyProtection="1">
      <alignment horizontal="center" vertical="center"/>
    </xf>
    <xf numFmtId="0" fontId="2" fillId="7" borderId="40" xfId="5" applyFont="1" applyFill="1" applyBorder="1" applyAlignment="1" applyProtection="1">
      <alignment horizontal="center" vertical="center"/>
    </xf>
    <xf numFmtId="0" fontId="2" fillId="0" borderId="41" xfId="5" applyFont="1" applyBorder="1" applyAlignment="1" applyProtection="1">
      <alignment horizontal="center"/>
    </xf>
    <xf numFmtId="0" fontId="2" fillId="0" borderId="0" xfId="5" applyFont="1" applyBorder="1" applyAlignment="1" applyProtection="1">
      <alignment horizontal="center"/>
    </xf>
  </cellXfs>
  <cellStyles count="7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Currency 2" xfId="4" xr:uid="{00000000-0005-0000-0000-000003000000}"/>
    <cellStyle name="Normal" xfId="0" builtinId="0"/>
    <cellStyle name="Normal 2" xfId="5" xr:uid="{00000000-0005-0000-0000-000005000000}"/>
    <cellStyle name="Percent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1024466</xdr:colOff>
      <xdr:row>2</xdr:row>
      <xdr:rowOff>0</xdr:rowOff>
    </xdr:from>
    <xdr:to>
      <xdr:col>5</xdr:col>
      <xdr:colOff>55032</xdr:colOff>
      <xdr:row>4</xdr:row>
      <xdr:rowOff>397933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5F7B82-3E08-4390-8E65-3783B5AD6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799" y="372533"/>
          <a:ext cx="347472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83"/>
  <sheetViews>
    <sheetView showGridLines="0" tabSelected="1" topLeftCell="A37" zoomScale="90" zoomScaleNormal="90" workbookViewId="0">
      <selection activeCell="L69" sqref="L69:M69"/>
    </sheetView>
  </sheetViews>
  <sheetFormatPr defaultColWidth="8.5546875" defaultRowHeight="14.4"/>
  <cols>
    <col min="1" max="1" width="2.44140625" style="54" customWidth="1"/>
    <col min="2" max="2" width="23.44140625" style="54" customWidth="1"/>
    <col min="3" max="3" width="20.5546875" style="54" customWidth="1"/>
    <col min="4" max="4" width="13.5546875" style="54" customWidth="1"/>
    <col min="5" max="5" width="7" style="54" customWidth="1"/>
    <col min="6" max="6" width="8.44140625" style="54" customWidth="1"/>
    <col min="7" max="7" width="11.5546875" style="54" customWidth="1"/>
    <col min="8" max="8" width="12" style="54" customWidth="1"/>
    <col min="9" max="9" width="11.5546875" style="54" customWidth="1"/>
    <col min="10" max="13" width="13.5546875" style="54" customWidth="1"/>
    <col min="14" max="16384" width="8.5546875" style="54"/>
  </cols>
  <sheetData>
    <row r="1" spans="1:13" ht="12" customHeight="1" thickBot="1"/>
    <row r="2" spans="1:13" ht="17.850000000000001" customHeight="1">
      <c r="A2" s="1"/>
      <c r="B2" s="100" t="s">
        <v>59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17.850000000000001" customHeight="1">
      <c r="A3" s="1"/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17.850000000000001" customHeight="1">
      <c r="A4" s="1"/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</row>
    <row r="5" spans="1:13" ht="48" customHeight="1" thickBot="1">
      <c r="A5" s="1"/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</row>
    <row r="6" spans="1:13" ht="18" thickBot="1">
      <c r="A6" s="38"/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1:13" ht="15.6">
      <c r="A7" s="36"/>
      <c r="B7" s="62" t="s">
        <v>9</v>
      </c>
      <c r="C7" s="134"/>
      <c r="D7" s="135"/>
      <c r="E7" s="135"/>
      <c r="F7" s="135"/>
      <c r="G7" s="135"/>
      <c r="H7" s="135"/>
      <c r="I7" s="136"/>
      <c r="J7" s="88" t="s">
        <v>26</v>
      </c>
      <c r="K7" s="122"/>
      <c r="L7" s="123"/>
      <c r="M7" s="124"/>
    </row>
    <row r="8" spans="1:13" ht="17.850000000000001" customHeight="1">
      <c r="A8" s="36"/>
      <c r="B8" s="63" t="s">
        <v>11</v>
      </c>
      <c r="C8" s="125"/>
      <c r="D8" s="126"/>
      <c r="E8" s="126"/>
      <c r="F8" s="126"/>
      <c r="G8" s="126"/>
      <c r="H8" s="126"/>
      <c r="I8" s="126"/>
      <c r="J8" s="126"/>
      <c r="K8" s="126"/>
      <c r="L8" s="126"/>
      <c r="M8" s="127"/>
    </row>
    <row r="9" spans="1:13" ht="15.6">
      <c r="A9" s="55"/>
      <c r="B9" s="64" t="s">
        <v>17</v>
      </c>
      <c r="C9" s="125"/>
      <c r="D9" s="126"/>
      <c r="E9" s="126"/>
      <c r="F9" s="126"/>
      <c r="G9" s="126"/>
      <c r="H9" s="126"/>
      <c r="I9" s="137"/>
      <c r="J9" s="20" t="s">
        <v>12</v>
      </c>
      <c r="K9" s="125"/>
      <c r="L9" s="126"/>
      <c r="M9" s="127"/>
    </row>
    <row r="10" spans="1:13" ht="15.6">
      <c r="A10" s="55"/>
      <c r="B10" s="19" t="s">
        <v>18</v>
      </c>
      <c r="C10" s="138"/>
      <c r="D10" s="139"/>
      <c r="E10" s="139"/>
      <c r="F10" s="139"/>
      <c r="G10" s="139"/>
      <c r="H10" s="139"/>
      <c r="I10" s="140"/>
      <c r="J10" s="40" t="s">
        <v>13</v>
      </c>
      <c r="K10" s="125"/>
      <c r="L10" s="126"/>
      <c r="M10" s="127"/>
    </row>
    <row r="11" spans="1:13" ht="17.399999999999999">
      <c r="A11" s="38"/>
      <c r="B11" s="19" t="s">
        <v>67</v>
      </c>
      <c r="C11" s="125"/>
      <c r="D11" s="126"/>
      <c r="E11" s="126"/>
      <c r="F11" s="126"/>
      <c r="G11" s="126"/>
      <c r="H11" s="126"/>
      <c r="I11" s="126"/>
      <c r="J11" s="126"/>
      <c r="K11" s="126"/>
      <c r="L11" s="126"/>
      <c r="M11" s="127"/>
    </row>
    <row r="12" spans="1:13" ht="18" thickBot="1">
      <c r="A12" s="38"/>
      <c r="B12" s="65" t="s">
        <v>14</v>
      </c>
      <c r="C12" s="128"/>
      <c r="D12" s="129"/>
      <c r="E12" s="129"/>
      <c r="F12" s="129"/>
      <c r="G12" s="129"/>
      <c r="H12" s="129"/>
      <c r="I12" s="129"/>
      <c r="J12" s="129"/>
      <c r="K12" s="129"/>
      <c r="L12" s="129"/>
      <c r="M12" s="130"/>
    </row>
    <row r="13" spans="1:13" ht="16.2" thickBot="1">
      <c r="A13" s="4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7"/>
    </row>
    <row r="14" spans="1:13" ht="16.2" thickBot="1">
      <c r="A14" s="5"/>
      <c r="B14" s="116" t="s">
        <v>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</row>
    <row r="15" spans="1:13" ht="62.85" customHeight="1" thickBot="1">
      <c r="A15" s="6"/>
      <c r="B15" s="39" t="s">
        <v>10</v>
      </c>
      <c r="C15" s="68" t="s">
        <v>15</v>
      </c>
      <c r="D15" s="7" t="s">
        <v>16</v>
      </c>
      <c r="E15" s="9" t="s">
        <v>1</v>
      </c>
      <c r="F15" s="8" t="s">
        <v>62</v>
      </c>
      <c r="G15" s="8" t="s">
        <v>19</v>
      </c>
      <c r="H15" s="8" t="s">
        <v>55</v>
      </c>
      <c r="I15" s="8" t="s">
        <v>2</v>
      </c>
      <c r="J15" s="8" t="s">
        <v>30</v>
      </c>
      <c r="K15" s="7" t="s">
        <v>20</v>
      </c>
      <c r="L15" s="7" t="s">
        <v>3</v>
      </c>
      <c r="M15" s="10" t="s">
        <v>21</v>
      </c>
    </row>
    <row r="16" spans="1:13" ht="15.6">
      <c r="B16" s="91"/>
      <c r="C16" s="92"/>
      <c r="D16" s="93"/>
      <c r="E16" s="94"/>
      <c r="F16" s="94"/>
      <c r="G16" s="95"/>
      <c r="H16" s="96"/>
      <c r="I16" s="87">
        <f>IF($G16&lt;&gt;"",VLOOKUP($G16,'Bin Sizes'!$D$2:$F$19,2,FALSE),)</f>
        <v>0</v>
      </c>
      <c r="J16" s="77">
        <f>IF($G16&lt;&gt;"",(IF(F16="YES",K16/80,(VLOOKUP($G16,'Bin Sizes'!$D$2:$F$19,3,FALSE)*H16))),0)</f>
        <v>0</v>
      </c>
      <c r="K16" s="99"/>
      <c r="L16" s="41">
        <f t="shared" ref="L16:L39" si="0">H16*I16</f>
        <v>0</v>
      </c>
      <c r="M16" s="42">
        <f>K16-L16</f>
        <v>0</v>
      </c>
    </row>
    <row r="17" spans="2:13" ht="15.6">
      <c r="B17" s="97"/>
      <c r="C17" s="92"/>
      <c r="D17" s="93"/>
      <c r="E17" s="94"/>
      <c r="F17" s="94"/>
      <c r="G17" s="95"/>
      <c r="H17" s="96"/>
      <c r="I17" s="87">
        <f>IF($G17&lt;&gt;"",VLOOKUP($G17,'Bin Sizes'!$D$2:$F$19,2,FALSE),)</f>
        <v>0</v>
      </c>
      <c r="J17" s="77">
        <f>IF($G17&lt;&gt;"",(IF(F17="YES",K17/80,(VLOOKUP($G17,'Bin Sizes'!$D$2:$F$19,3,FALSE)*H17))),0)</f>
        <v>0</v>
      </c>
      <c r="K17" s="99"/>
      <c r="L17" s="41">
        <f t="shared" si="0"/>
        <v>0</v>
      </c>
      <c r="M17" s="42">
        <f>K17-L17</f>
        <v>0</v>
      </c>
    </row>
    <row r="18" spans="2:13" ht="15.6">
      <c r="B18" s="97"/>
      <c r="C18" s="92"/>
      <c r="D18" s="93"/>
      <c r="E18" s="94"/>
      <c r="F18" s="94"/>
      <c r="G18" s="95"/>
      <c r="H18" s="96"/>
      <c r="I18" s="87">
        <f>IF($G18&lt;&gt;"",VLOOKUP($G18,'Bin Sizes'!$D$2:$F$19,2,FALSE),)</f>
        <v>0</v>
      </c>
      <c r="J18" s="77">
        <f>IF($G18&lt;&gt;"",(IF(F18="YES",K18/80,(VLOOKUP($G18,'Bin Sizes'!$D$2:$F$19,3,FALSE)*H18))),0)</f>
        <v>0</v>
      </c>
      <c r="K18" s="99"/>
      <c r="L18" s="41">
        <f t="shared" si="0"/>
        <v>0</v>
      </c>
      <c r="M18" s="42">
        <f>K18-L18</f>
        <v>0</v>
      </c>
    </row>
    <row r="19" spans="2:13" ht="15.6">
      <c r="B19" s="97"/>
      <c r="C19" s="92"/>
      <c r="D19" s="93"/>
      <c r="E19" s="94"/>
      <c r="F19" s="94"/>
      <c r="G19" s="95"/>
      <c r="H19" s="96"/>
      <c r="I19" s="87">
        <f>IF($G19&lt;&gt;"",VLOOKUP($G19,'Bin Sizes'!$D$2:$F$19,2,FALSE),)</f>
        <v>0</v>
      </c>
      <c r="J19" s="77">
        <f>IF($G19&lt;&gt;"",(IF(F19="YES",K19/80,(VLOOKUP($G19,'Bin Sizes'!$D$2:$F$19,3,FALSE)*H19))),0)</f>
        <v>0</v>
      </c>
      <c r="K19" s="99"/>
      <c r="L19" s="41">
        <f t="shared" si="0"/>
        <v>0</v>
      </c>
      <c r="M19" s="42">
        <f>K19-L19</f>
        <v>0</v>
      </c>
    </row>
    <row r="20" spans="2:13" ht="15.6">
      <c r="B20" s="97"/>
      <c r="C20" s="92"/>
      <c r="D20" s="93"/>
      <c r="E20" s="94"/>
      <c r="F20" s="94"/>
      <c r="G20" s="95"/>
      <c r="H20" s="96"/>
      <c r="I20" s="87">
        <f>IF($G20&lt;&gt;"",VLOOKUP($G20,'Bin Sizes'!$D$2:$F$19,2,FALSE),)</f>
        <v>0</v>
      </c>
      <c r="J20" s="77">
        <f>IF($G20&lt;&gt;"",(IF(F20="YES",K20/80,(VLOOKUP($G20,'Bin Sizes'!$D$2:$F$19,3,FALSE)*H20))),0)</f>
        <v>0</v>
      </c>
      <c r="K20" s="99"/>
      <c r="L20" s="41">
        <f t="shared" si="0"/>
        <v>0</v>
      </c>
      <c r="M20" s="42">
        <f t="shared" ref="M20:M39" si="1">K20-L20</f>
        <v>0</v>
      </c>
    </row>
    <row r="21" spans="2:13" ht="15.6">
      <c r="B21" s="97"/>
      <c r="C21" s="92"/>
      <c r="D21" s="93"/>
      <c r="E21" s="94"/>
      <c r="F21" s="94"/>
      <c r="G21" s="95"/>
      <c r="H21" s="96"/>
      <c r="I21" s="87">
        <f>IF($G21&lt;&gt;"",VLOOKUP($G21,'Bin Sizes'!$D$2:$F$19,2,FALSE),)</f>
        <v>0</v>
      </c>
      <c r="J21" s="77">
        <f>IF($G21&lt;&gt;"",(IF(F21="YES",K21/80,(VLOOKUP($G21,'Bin Sizes'!$D$2:$F$19,3,FALSE)*H21))),0)</f>
        <v>0</v>
      </c>
      <c r="K21" s="99"/>
      <c r="L21" s="41">
        <f t="shared" si="0"/>
        <v>0</v>
      </c>
      <c r="M21" s="42">
        <f t="shared" si="1"/>
        <v>0</v>
      </c>
    </row>
    <row r="22" spans="2:13" ht="15.6">
      <c r="B22" s="97"/>
      <c r="C22" s="92"/>
      <c r="D22" s="93"/>
      <c r="E22" s="94"/>
      <c r="F22" s="94"/>
      <c r="G22" s="95"/>
      <c r="H22" s="96"/>
      <c r="I22" s="87">
        <f>IF($G22&lt;&gt;"",VLOOKUP($G22,'Bin Sizes'!$D$2:$F$19,2,FALSE),)</f>
        <v>0</v>
      </c>
      <c r="J22" s="77">
        <f>IF($G22&lt;&gt;"",(IF(F22="YES",K22/80,(VLOOKUP($G22,'Bin Sizes'!$D$2:$F$19,3,FALSE)*H22))),0)</f>
        <v>0</v>
      </c>
      <c r="K22" s="99"/>
      <c r="L22" s="41">
        <f t="shared" si="0"/>
        <v>0</v>
      </c>
      <c r="M22" s="42">
        <f t="shared" si="1"/>
        <v>0</v>
      </c>
    </row>
    <row r="23" spans="2:13" ht="15.6">
      <c r="B23" s="97"/>
      <c r="C23" s="92"/>
      <c r="D23" s="93"/>
      <c r="E23" s="94"/>
      <c r="F23" s="94"/>
      <c r="G23" s="95"/>
      <c r="H23" s="96"/>
      <c r="I23" s="87">
        <f>IF($G23&lt;&gt;"",VLOOKUP($G23,'Bin Sizes'!$D$2:$F$19,2,FALSE),)</f>
        <v>0</v>
      </c>
      <c r="J23" s="77">
        <f>IF($G23&lt;&gt;"",(IF(F23="YES",K23/80,(VLOOKUP($G23,'Bin Sizes'!$D$2:$F$19,3,FALSE)*H23))),0)</f>
        <v>0</v>
      </c>
      <c r="K23" s="99"/>
      <c r="L23" s="41">
        <f t="shared" si="0"/>
        <v>0</v>
      </c>
      <c r="M23" s="42">
        <f t="shared" si="1"/>
        <v>0</v>
      </c>
    </row>
    <row r="24" spans="2:13" ht="15.6">
      <c r="B24" s="97"/>
      <c r="C24" s="92"/>
      <c r="D24" s="93"/>
      <c r="E24" s="94"/>
      <c r="F24" s="94"/>
      <c r="G24" s="95"/>
      <c r="H24" s="96"/>
      <c r="I24" s="87">
        <f>IF($G24&lt;&gt;"",VLOOKUP($G24,'Bin Sizes'!$D$2:$F$19,2,FALSE),)</f>
        <v>0</v>
      </c>
      <c r="J24" s="77">
        <f>IF($G24&lt;&gt;"",(IF(F24="YES",K24/80,(VLOOKUP($G24,'Bin Sizes'!$D$2:$F$19,3,FALSE)*H24))),0)</f>
        <v>0</v>
      </c>
      <c r="K24" s="99"/>
      <c r="L24" s="41">
        <f t="shared" si="0"/>
        <v>0</v>
      </c>
      <c r="M24" s="42">
        <f t="shared" si="1"/>
        <v>0</v>
      </c>
    </row>
    <row r="25" spans="2:13" ht="15.6">
      <c r="B25" s="97"/>
      <c r="C25" s="92"/>
      <c r="D25" s="93"/>
      <c r="E25" s="94"/>
      <c r="F25" s="94"/>
      <c r="G25" s="95"/>
      <c r="H25" s="96"/>
      <c r="I25" s="87">
        <f>IF($G25&lt;&gt;"",VLOOKUP($G25,'Bin Sizes'!$D$2:$F$19,2,FALSE),)</f>
        <v>0</v>
      </c>
      <c r="J25" s="77">
        <f>IF($G25&lt;&gt;"",(IF(F25="YES",K25/80,(VLOOKUP($G25,'Bin Sizes'!$D$2:$F$19,3,FALSE)*H25))),0)</f>
        <v>0</v>
      </c>
      <c r="K25" s="99"/>
      <c r="L25" s="41">
        <f t="shared" si="0"/>
        <v>0</v>
      </c>
      <c r="M25" s="42">
        <f t="shared" si="1"/>
        <v>0</v>
      </c>
    </row>
    <row r="26" spans="2:13" ht="15.6">
      <c r="B26" s="97"/>
      <c r="C26" s="92"/>
      <c r="D26" s="93"/>
      <c r="E26" s="94"/>
      <c r="F26" s="94"/>
      <c r="G26" s="95"/>
      <c r="H26" s="96"/>
      <c r="I26" s="87">
        <f>IF($G26&lt;&gt;"",VLOOKUP($G26,'Bin Sizes'!$D$2:$F$19,2,FALSE),)</f>
        <v>0</v>
      </c>
      <c r="J26" s="77">
        <f>IF($G26&lt;&gt;"",(IF(F26="YES",K26/80,(VLOOKUP($G26,'Bin Sizes'!$D$2:$F$19,3,FALSE)*H26))),0)</f>
        <v>0</v>
      </c>
      <c r="K26" s="99"/>
      <c r="L26" s="41">
        <f t="shared" si="0"/>
        <v>0</v>
      </c>
      <c r="M26" s="42">
        <f t="shared" si="1"/>
        <v>0</v>
      </c>
    </row>
    <row r="27" spans="2:13" ht="15.6">
      <c r="B27" s="97"/>
      <c r="C27" s="92"/>
      <c r="D27" s="93"/>
      <c r="E27" s="94"/>
      <c r="F27" s="94"/>
      <c r="G27" s="95"/>
      <c r="H27" s="96"/>
      <c r="I27" s="87">
        <f>IF($G27&lt;&gt;"",VLOOKUP($G27,'Bin Sizes'!$D$2:$F$19,2,FALSE),)</f>
        <v>0</v>
      </c>
      <c r="J27" s="77">
        <f>IF($G27&lt;&gt;"",(IF(F27="YES",K27/80,(VLOOKUP($G27,'Bin Sizes'!$D$2:$F$19,3,FALSE)*H27))),0)</f>
        <v>0</v>
      </c>
      <c r="K27" s="99"/>
      <c r="L27" s="41">
        <f t="shared" si="0"/>
        <v>0</v>
      </c>
      <c r="M27" s="42">
        <f t="shared" si="1"/>
        <v>0</v>
      </c>
    </row>
    <row r="28" spans="2:13" ht="15.6">
      <c r="B28" s="97"/>
      <c r="C28" s="92"/>
      <c r="D28" s="93"/>
      <c r="E28" s="94"/>
      <c r="F28" s="94"/>
      <c r="G28" s="95"/>
      <c r="H28" s="96"/>
      <c r="I28" s="87">
        <f>IF($G28&lt;&gt;"",VLOOKUP($G28,'Bin Sizes'!$D$2:$F$19,2,FALSE),)</f>
        <v>0</v>
      </c>
      <c r="J28" s="77">
        <f>IF($G28&lt;&gt;"",(IF(F28="YES",K28/80,(VLOOKUP($G28,'Bin Sizes'!$D$2:$F$19,3,FALSE)*H28))),0)</f>
        <v>0</v>
      </c>
      <c r="K28" s="99"/>
      <c r="L28" s="41">
        <f t="shared" si="0"/>
        <v>0</v>
      </c>
      <c r="M28" s="42">
        <f t="shared" si="1"/>
        <v>0</v>
      </c>
    </row>
    <row r="29" spans="2:13" ht="15.6">
      <c r="B29" s="97"/>
      <c r="C29" s="92"/>
      <c r="D29" s="93"/>
      <c r="E29" s="94"/>
      <c r="F29" s="94"/>
      <c r="G29" s="95"/>
      <c r="H29" s="96"/>
      <c r="I29" s="87">
        <f>IF($G29&lt;&gt;"",VLOOKUP($G29,'Bin Sizes'!$D$2:$F$19,2,FALSE),)</f>
        <v>0</v>
      </c>
      <c r="J29" s="77">
        <f>IF($G29&lt;&gt;"",(IF(F29="YES",K29/80,(VLOOKUP($G29,'Bin Sizes'!$D$2:$F$19,3,FALSE)*H29))),0)</f>
        <v>0</v>
      </c>
      <c r="K29" s="99"/>
      <c r="L29" s="41">
        <f t="shared" si="0"/>
        <v>0</v>
      </c>
      <c r="M29" s="42">
        <f t="shared" si="1"/>
        <v>0</v>
      </c>
    </row>
    <row r="30" spans="2:13" ht="15.6">
      <c r="B30" s="97"/>
      <c r="C30" s="92"/>
      <c r="D30" s="93"/>
      <c r="E30" s="94"/>
      <c r="F30" s="94"/>
      <c r="G30" s="95"/>
      <c r="H30" s="96"/>
      <c r="I30" s="87">
        <f>IF($G30&lt;&gt;"",VLOOKUP($G30,'Bin Sizes'!$D$2:$F$19,2,FALSE),)</f>
        <v>0</v>
      </c>
      <c r="J30" s="77">
        <f>IF($G30&lt;&gt;"",(IF(F30="YES",K30/80,(VLOOKUP($G30,'Bin Sizes'!$D$2:$F$19,3,FALSE)*H30))),0)</f>
        <v>0</v>
      </c>
      <c r="K30" s="99"/>
      <c r="L30" s="41">
        <f t="shared" si="0"/>
        <v>0</v>
      </c>
      <c r="M30" s="42">
        <f t="shared" si="1"/>
        <v>0</v>
      </c>
    </row>
    <row r="31" spans="2:13" ht="15.6">
      <c r="B31" s="97"/>
      <c r="C31" s="92"/>
      <c r="D31" s="93"/>
      <c r="E31" s="94"/>
      <c r="F31" s="94"/>
      <c r="G31" s="95"/>
      <c r="H31" s="96"/>
      <c r="I31" s="87">
        <f>IF($G31&lt;&gt;"",VLOOKUP($G31,'Bin Sizes'!$D$2:$F$19,2,FALSE),)</f>
        <v>0</v>
      </c>
      <c r="J31" s="77">
        <f>IF($G31&lt;&gt;"",(IF(F31="YES",K31/80,(VLOOKUP($G31,'Bin Sizes'!$D$2:$F$19,3,FALSE)*H31))),0)</f>
        <v>0</v>
      </c>
      <c r="K31" s="99"/>
      <c r="L31" s="41">
        <f t="shared" si="0"/>
        <v>0</v>
      </c>
      <c r="M31" s="42">
        <f t="shared" si="1"/>
        <v>0</v>
      </c>
    </row>
    <row r="32" spans="2:13" ht="15.6">
      <c r="B32" s="97"/>
      <c r="C32" s="92"/>
      <c r="D32" s="93"/>
      <c r="E32" s="94"/>
      <c r="F32" s="94"/>
      <c r="G32" s="95"/>
      <c r="H32" s="96"/>
      <c r="I32" s="87">
        <f>IF($G32&lt;&gt;"",VLOOKUP($G32,'Bin Sizes'!$D$2:$F$19,2,FALSE),)</f>
        <v>0</v>
      </c>
      <c r="J32" s="77">
        <f>IF($G32&lt;&gt;"",(IF(F32="YES",K32/80,(VLOOKUP($G32,'Bin Sizes'!$D$2:$F$19,3,FALSE)*H32))),0)</f>
        <v>0</v>
      </c>
      <c r="K32" s="99"/>
      <c r="L32" s="41">
        <f t="shared" si="0"/>
        <v>0</v>
      </c>
      <c r="M32" s="42">
        <f t="shared" si="1"/>
        <v>0</v>
      </c>
    </row>
    <row r="33" spans="2:13" ht="15.6">
      <c r="B33" s="97"/>
      <c r="C33" s="92"/>
      <c r="D33" s="93"/>
      <c r="E33" s="94"/>
      <c r="F33" s="94"/>
      <c r="G33" s="95"/>
      <c r="H33" s="96"/>
      <c r="I33" s="87">
        <f>IF($G33&lt;&gt;"",VLOOKUP($G33,'Bin Sizes'!$D$2:$F$19,2,FALSE),)</f>
        <v>0</v>
      </c>
      <c r="J33" s="77">
        <f>IF($G33&lt;&gt;"",(IF(F33="YES",K33/80,(VLOOKUP($G33,'Bin Sizes'!$D$2:$F$19,3,FALSE)*H33))),0)</f>
        <v>0</v>
      </c>
      <c r="K33" s="99"/>
      <c r="L33" s="41">
        <f t="shared" si="0"/>
        <v>0</v>
      </c>
      <c r="M33" s="42">
        <f t="shared" si="1"/>
        <v>0</v>
      </c>
    </row>
    <row r="34" spans="2:13" ht="15.6">
      <c r="B34" s="97"/>
      <c r="C34" s="92"/>
      <c r="D34" s="93"/>
      <c r="E34" s="94"/>
      <c r="F34" s="94"/>
      <c r="G34" s="95"/>
      <c r="H34" s="96"/>
      <c r="I34" s="87">
        <f>IF($G34&lt;&gt;"",VLOOKUP($G34,'Bin Sizes'!$D$2:$F$19,2,FALSE),)</f>
        <v>0</v>
      </c>
      <c r="J34" s="77">
        <f>IF($G34&lt;&gt;"",(IF(F34="YES",K34/80,(VLOOKUP($G34,'Bin Sizes'!$D$2:$F$19,3,FALSE)*H34))),0)</f>
        <v>0</v>
      </c>
      <c r="K34" s="99"/>
      <c r="L34" s="41">
        <f t="shared" si="0"/>
        <v>0</v>
      </c>
      <c r="M34" s="42">
        <f t="shared" si="1"/>
        <v>0</v>
      </c>
    </row>
    <row r="35" spans="2:13" ht="15.6">
      <c r="B35" s="97"/>
      <c r="C35" s="92"/>
      <c r="D35" s="93"/>
      <c r="E35" s="94"/>
      <c r="F35" s="94"/>
      <c r="G35" s="95"/>
      <c r="H35" s="96"/>
      <c r="I35" s="87">
        <f>IF($G35&lt;&gt;"",VLOOKUP($G35,'Bin Sizes'!$D$2:$F$19,2,FALSE),)</f>
        <v>0</v>
      </c>
      <c r="J35" s="77">
        <f>IF($G35&lt;&gt;"",(IF(F35="YES",K35/80,(VLOOKUP($G35,'Bin Sizes'!$D$2:$F$19,3,FALSE)*H35))),0)</f>
        <v>0</v>
      </c>
      <c r="K35" s="99"/>
      <c r="L35" s="41">
        <f t="shared" si="0"/>
        <v>0</v>
      </c>
      <c r="M35" s="42">
        <f t="shared" si="1"/>
        <v>0</v>
      </c>
    </row>
    <row r="36" spans="2:13" ht="15.6">
      <c r="B36" s="97"/>
      <c r="C36" s="92"/>
      <c r="D36" s="93"/>
      <c r="E36" s="94"/>
      <c r="F36" s="94"/>
      <c r="G36" s="95"/>
      <c r="H36" s="96"/>
      <c r="I36" s="87">
        <f>IF($G36&lt;&gt;"",VLOOKUP($G36,'Bin Sizes'!$D$2:$F$19,2,FALSE),)</f>
        <v>0</v>
      </c>
      <c r="J36" s="77">
        <f>IF($G36&lt;&gt;"",(IF(F36="YES",K36/80,(VLOOKUP($G36,'Bin Sizes'!$D$2:$F$19,3,FALSE)*H36))),0)</f>
        <v>0</v>
      </c>
      <c r="K36" s="99"/>
      <c r="L36" s="41">
        <f t="shared" si="0"/>
        <v>0</v>
      </c>
      <c r="M36" s="42">
        <f t="shared" si="1"/>
        <v>0</v>
      </c>
    </row>
    <row r="37" spans="2:13" ht="15.6">
      <c r="B37" s="97"/>
      <c r="C37" s="92"/>
      <c r="D37" s="93"/>
      <c r="E37" s="94"/>
      <c r="F37" s="94"/>
      <c r="G37" s="95"/>
      <c r="H37" s="96"/>
      <c r="I37" s="87">
        <f>IF($G37&lt;&gt;"",VLOOKUP($G37,'Bin Sizes'!$D$2:$F$19,2,FALSE),)</f>
        <v>0</v>
      </c>
      <c r="J37" s="77">
        <f>IF($G37&lt;&gt;"",(IF(F37="YES",K37/80,(VLOOKUP($G37,'Bin Sizes'!$D$2:$F$19,3,FALSE)*H37))),0)</f>
        <v>0</v>
      </c>
      <c r="K37" s="99"/>
      <c r="L37" s="41">
        <f t="shared" si="0"/>
        <v>0</v>
      </c>
      <c r="M37" s="42">
        <f t="shared" si="1"/>
        <v>0</v>
      </c>
    </row>
    <row r="38" spans="2:13" ht="15.6">
      <c r="B38" s="97"/>
      <c r="C38" s="92"/>
      <c r="D38" s="93"/>
      <c r="E38" s="94"/>
      <c r="F38" s="94"/>
      <c r="G38" s="95"/>
      <c r="H38" s="96"/>
      <c r="I38" s="87">
        <f>IF($G38&lt;&gt;"",VLOOKUP($G38,'Bin Sizes'!$D$2:$F$19,2,FALSE),)</f>
        <v>0</v>
      </c>
      <c r="J38" s="77">
        <f>IF($G38&lt;&gt;"",(IF(F38="YES",K38/80,(VLOOKUP($G38,'Bin Sizes'!$D$2:$F$19,3,FALSE)*H38))),0)</f>
        <v>0</v>
      </c>
      <c r="K38" s="99"/>
      <c r="L38" s="41">
        <f t="shared" si="0"/>
        <v>0</v>
      </c>
      <c r="M38" s="42">
        <f t="shared" si="1"/>
        <v>0</v>
      </c>
    </row>
    <row r="39" spans="2:13" ht="16.2" thickBot="1">
      <c r="B39" s="97"/>
      <c r="C39" s="92"/>
      <c r="D39" s="93"/>
      <c r="E39" s="94"/>
      <c r="F39" s="94"/>
      <c r="G39" s="95"/>
      <c r="H39" s="98"/>
      <c r="I39" s="87">
        <f>IF($G39&lt;&gt;"",VLOOKUP($G39,'Bin Sizes'!$D$2:$F$19,2,FALSE),)</f>
        <v>0</v>
      </c>
      <c r="J39" s="77">
        <f>IF($G39&lt;&gt;"",(IF(F39="YES",K39/80,(VLOOKUP($G39,'Bin Sizes'!$D$2:$F$19,3,FALSE)*H39))),0)</f>
        <v>0</v>
      </c>
      <c r="K39" s="99"/>
      <c r="L39" s="41">
        <f t="shared" si="0"/>
        <v>0</v>
      </c>
      <c r="M39" s="42">
        <f t="shared" si="1"/>
        <v>0</v>
      </c>
    </row>
    <row r="40" spans="2:13" ht="16.2" thickBot="1">
      <c r="B40" s="11"/>
      <c r="C40" s="12"/>
      <c r="D40" s="12"/>
      <c r="E40" s="13"/>
      <c r="F40" s="13"/>
      <c r="G40" s="58" t="s">
        <v>4</v>
      </c>
      <c r="H40" s="81">
        <f t="shared" ref="H40:M40" si="2">SUM(H16:H39)</f>
        <v>0</v>
      </c>
      <c r="I40" s="43">
        <f t="shared" si="2"/>
        <v>0</v>
      </c>
      <c r="J40" s="43">
        <f t="shared" si="2"/>
        <v>0</v>
      </c>
      <c r="K40" s="43">
        <f t="shared" si="2"/>
        <v>0</v>
      </c>
      <c r="L40" s="43">
        <f t="shared" si="2"/>
        <v>0</v>
      </c>
      <c r="M40" s="72">
        <f t="shared" si="2"/>
        <v>0</v>
      </c>
    </row>
    <row r="41" spans="2:13" ht="16.2" thickBot="1">
      <c r="B41" s="19"/>
      <c r="C41" s="20"/>
      <c r="D41" s="20"/>
      <c r="E41" s="20"/>
      <c r="F41" s="20"/>
      <c r="G41" s="20"/>
      <c r="H41" s="20"/>
      <c r="I41" s="70"/>
      <c r="J41" s="70"/>
      <c r="K41" s="70"/>
      <c r="L41" s="70"/>
      <c r="M41" s="71"/>
    </row>
    <row r="42" spans="2:13" ht="16.2" thickBot="1">
      <c r="B42" s="14"/>
      <c r="C42" s="15"/>
      <c r="D42" s="15"/>
      <c r="E42" s="15"/>
      <c r="F42" s="15"/>
      <c r="G42" s="15"/>
      <c r="H42" s="15"/>
      <c r="I42" s="113" t="s">
        <v>5</v>
      </c>
      <c r="J42" s="114"/>
      <c r="K42" s="114"/>
      <c r="L42" s="114"/>
      <c r="M42" s="115"/>
    </row>
    <row r="43" spans="2:13" ht="55.8" thickBot="1">
      <c r="B43" s="16"/>
      <c r="C43" s="66"/>
      <c r="D43" s="15"/>
      <c r="H43" s="17"/>
      <c r="I43" s="18" t="s">
        <v>1</v>
      </c>
      <c r="J43" s="69" t="s">
        <v>65</v>
      </c>
      <c r="K43" s="7" t="str">
        <f>K15</f>
        <v>Total 
Weight</v>
      </c>
      <c r="L43" s="7" t="str">
        <f>L15</f>
        <v>Total Container Weight</v>
      </c>
      <c r="M43" s="10" t="str">
        <f>M15</f>
        <v>Net 
Weight</v>
      </c>
    </row>
    <row r="44" spans="2:13" ht="15.6">
      <c r="B44" s="19"/>
      <c r="C44" s="20"/>
      <c r="D44" s="20"/>
      <c r="H44" s="20"/>
      <c r="I44" s="21">
        <v>0</v>
      </c>
      <c r="J44" s="44">
        <f t="shared" ref="J44:M53" si="3">SUMIF($E$16:$E$39,$I44,J$16:J$39)</f>
        <v>0</v>
      </c>
      <c r="K44" s="44">
        <f t="shared" si="3"/>
        <v>0</v>
      </c>
      <c r="L44" s="44">
        <f t="shared" si="3"/>
        <v>0</v>
      </c>
      <c r="M44" s="45">
        <f t="shared" si="3"/>
        <v>0</v>
      </c>
    </row>
    <row r="45" spans="2:13" ht="15.6">
      <c r="B45" s="19"/>
      <c r="C45" s="20"/>
      <c r="D45" s="20"/>
      <c r="H45" s="20"/>
      <c r="I45" s="59">
        <v>1</v>
      </c>
      <c r="J45" s="46">
        <f t="shared" si="3"/>
        <v>0</v>
      </c>
      <c r="K45" s="60">
        <f t="shared" si="3"/>
        <v>0</v>
      </c>
      <c r="L45" s="60">
        <f t="shared" si="3"/>
        <v>0</v>
      </c>
      <c r="M45" s="61">
        <f t="shared" si="3"/>
        <v>0</v>
      </c>
    </row>
    <row r="46" spans="2:13" ht="15.6">
      <c r="B46" s="19"/>
      <c r="C46" s="90"/>
      <c r="D46" s="20"/>
      <c r="H46" s="20"/>
      <c r="I46" s="22">
        <v>2</v>
      </c>
      <c r="J46" s="46">
        <f t="shared" si="3"/>
        <v>0</v>
      </c>
      <c r="K46" s="46">
        <f t="shared" si="3"/>
        <v>0</v>
      </c>
      <c r="L46" s="46">
        <f t="shared" si="3"/>
        <v>0</v>
      </c>
      <c r="M46" s="47">
        <f t="shared" si="3"/>
        <v>0</v>
      </c>
    </row>
    <row r="47" spans="2:13" ht="15.6">
      <c r="B47" s="19"/>
      <c r="C47" s="20"/>
      <c r="D47" s="20"/>
      <c r="H47" s="20"/>
      <c r="I47" s="22">
        <v>3</v>
      </c>
      <c r="J47" s="46">
        <f t="shared" si="3"/>
        <v>0</v>
      </c>
      <c r="K47" s="46">
        <f t="shared" si="3"/>
        <v>0</v>
      </c>
      <c r="L47" s="46">
        <f t="shared" si="3"/>
        <v>0</v>
      </c>
      <c r="M47" s="47">
        <f t="shared" si="3"/>
        <v>0</v>
      </c>
    </row>
    <row r="48" spans="2:13" ht="15.6">
      <c r="B48" s="19"/>
      <c r="C48" s="20"/>
      <c r="D48" s="20"/>
      <c r="H48" s="20"/>
      <c r="I48" s="22">
        <v>4</v>
      </c>
      <c r="J48" s="46">
        <f t="shared" si="3"/>
        <v>0</v>
      </c>
      <c r="K48" s="46">
        <f t="shared" si="3"/>
        <v>0</v>
      </c>
      <c r="L48" s="46">
        <f t="shared" si="3"/>
        <v>0</v>
      </c>
      <c r="M48" s="47">
        <f t="shared" si="3"/>
        <v>0</v>
      </c>
    </row>
    <row r="49" spans="2:13" ht="15.6">
      <c r="B49" s="19"/>
      <c r="C49" s="20"/>
      <c r="D49" s="20"/>
      <c r="H49" s="20"/>
      <c r="I49" s="22">
        <v>5</v>
      </c>
      <c r="J49" s="46">
        <f t="shared" si="3"/>
        <v>0</v>
      </c>
      <c r="K49" s="48">
        <f t="shared" si="3"/>
        <v>0</v>
      </c>
      <c r="L49" s="48">
        <f t="shared" si="3"/>
        <v>0</v>
      </c>
      <c r="M49" s="49">
        <f t="shared" si="3"/>
        <v>0</v>
      </c>
    </row>
    <row r="50" spans="2:13" ht="15.6">
      <c r="B50" s="19"/>
      <c r="C50" s="20"/>
      <c r="D50" s="20"/>
      <c r="H50" s="20"/>
      <c r="I50" s="22">
        <v>6</v>
      </c>
      <c r="J50" s="46">
        <f t="shared" si="3"/>
        <v>0</v>
      </c>
      <c r="K50" s="48">
        <f t="shared" si="3"/>
        <v>0</v>
      </c>
      <c r="L50" s="48">
        <f t="shared" si="3"/>
        <v>0</v>
      </c>
      <c r="M50" s="49">
        <f t="shared" si="3"/>
        <v>0</v>
      </c>
    </row>
    <row r="51" spans="2:13" ht="15.6">
      <c r="B51" s="19"/>
      <c r="C51" s="20"/>
      <c r="D51" s="20"/>
      <c r="H51" s="20"/>
      <c r="I51" s="22">
        <v>7</v>
      </c>
      <c r="J51" s="46">
        <f t="shared" si="3"/>
        <v>0</v>
      </c>
      <c r="K51" s="48">
        <f t="shared" si="3"/>
        <v>0</v>
      </c>
      <c r="L51" s="48">
        <f t="shared" si="3"/>
        <v>0</v>
      </c>
      <c r="M51" s="49">
        <f t="shared" si="3"/>
        <v>0</v>
      </c>
    </row>
    <row r="52" spans="2:13" ht="15.6">
      <c r="B52" s="19"/>
      <c r="C52" s="20"/>
      <c r="D52" s="20"/>
      <c r="H52" s="20"/>
      <c r="I52" s="22">
        <v>8</v>
      </c>
      <c r="J52" s="46">
        <f t="shared" si="3"/>
        <v>0</v>
      </c>
      <c r="K52" s="48">
        <f t="shared" si="3"/>
        <v>0</v>
      </c>
      <c r="L52" s="48">
        <f t="shared" si="3"/>
        <v>0</v>
      </c>
      <c r="M52" s="49">
        <f t="shared" si="3"/>
        <v>0</v>
      </c>
    </row>
    <row r="53" spans="2:13" ht="16.2" thickBot="1">
      <c r="B53" s="19"/>
      <c r="C53" s="20"/>
      <c r="D53" s="20"/>
      <c r="H53" s="20"/>
      <c r="I53" s="23">
        <v>9</v>
      </c>
      <c r="J53" s="50">
        <f t="shared" si="3"/>
        <v>0</v>
      </c>
      <c r="K53" s="50">
        <f t="shared" si="3"/>
        <v>0</v>
      </c>
      <c r="L53" s="50">
        <f t="shared" si="3"/>
        <v>0</v>
      </c>
      <c r="M53" s="51">
        <f t="shared" si="3"/>
        <v>0</v>
      </c>
    </row>
    <row r="54" spans="2:13" ht="16.2" thickBot="1">
      <c r="B54" s="19"/>
      <c r="C54" s="20"/>
      <c r="D54" s="20"/>
      <c r="H54" s="20"/>
      <c r="I54" s="24" t="s">
        <v>4</v>
      </c>
      <c r="J54" s="80">
        <f>SUM(J44:J53)</f>
        <v>0</v>
      </c>
      <c r="K54" s="52">
        <f>SUM(K44:K53)</f>
        <v>0</v>
      </c>
      <c r="L54" s="52">
        <f>SUM(L44:L53)</f>
        <v>0</v>
      </c>
      <c r="M54" s="53">
        <f>SUM(M44:M53)</f>
        <v>0</v>
      </c>
    </row>
    <row r="55" spans="2:13" ht="16.2" thickBot="1"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3"/>
    </row>
    <row r="56" spans="2:13" ht="15.75" customHeight="1">
      <c r="B56" s="146" t="s">
        <v>25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73"/>
    </row>
    <row r="57" spans="2:13" ht="15.75" customHeight="1">
      <c r="B57" s="148" t="s">
        <v>23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55"/>
    </row>
    <row r="58" spans="2:13" ht="15.75" customHeight="1">
      <c r="B58" s="141" t="s">
        <v>60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55"/>
    </row>
    <row r="59" spans="2:13" ht="15.75" customHeight="1">
      <c r="B59" s="141" t="s">
        <v>72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55"/>
    </row>
    <row r="60" spans="2:13" ht="15.75" customHeight="1">
      <c r="B60" s="141" t="s">
        <v>61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55"/>
    </row>
    <row r="61" spans="2:13" ht="15.75" customHeight="1">
      <c r="B61" s="150" t="s">
        <v>69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55"/>
    </row>
    <row r="62" spans="2:13" ht="15.75" customHeight="1">
      <c r="B62" s="150" t="s">
        <v>73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55"/>
    </row>
    <row r="63" spans="2:13" ht="15.75" customHeight="1">
      <c r="B63" s="150" t="s">
        <v>74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55"/>
    </row>
    <row r="64" spans="2:13" ht="25.5" customHeight="1">
      <c r="B64" s="143" t="s">
        <v>75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55"/>
    </row>
    <row r="65" spans="2:13" ht="22.5" customHeight="1">
      <c r="B65" s="56" t="s">
        <v>29</v>
      </c>
      <c r="C65" s="67"/>
      <c r="D65" s="84"/>
      <c r="E65" s="84"/>
      <c r="F65" s="86"/>
      <c r="G65" s="84"/>
      <c r="H65" s="84"/>
      <c r="I65" s="84"/>
      <c r="J65" s="84"/>
      <c r="K65" s="84"/>
      <c r="L65" s="84"/>
      <c r="M65" s="55"/>
    </row>
    <row r="66" spans="2:13" ht="15.75" customHeight="1">
      <c r="B66" s="82"/>
      <c r="C66" s="83"/>
      <c r="D66" s="155" t="s">
        <v>24</v>
      </c>
      <c r="E66" s="155"/>
      <c r="F66" s="155"/>
      <c r="G66" s="155"/>
      <c r="H66" s="155"/>
      <c r="I66" s="155" t="s">
        <v>28</v>
      </c>
      <c r="J66" s="155"/>
      <c r="K66" s="155"/>
      <c r="L66" s="156"/>
      <c r="M66" s="55"/>
    </row>
    <row r="67" spans="2:13" ht="34.5" customHeight="1">
      <c r="B67" s="57"/>
      <c r="C67" s="89" t="s">
        <v>22</v>
      </c>
      <c r="D67" s="152"/>
      <c r="E67" s="153"/>
      <c r="F67" s="153"/>
      <c r="G67" s="153"/>
      <c r="H67" s="154"/>
      <c r="I67" s="152"/>
      <c r="J67" s="153"/>
      <c r="K67" s="154"/>
      <c r="L67" s="85"/>
      <c r="M67" s="55"/>
    </row>
    <row r="68" spans="2:13" ht="34.5" customHeight="1">
      <c r="B68" s="57"/>
      <c r="C68" s="89" t="s">
        <v>27</v>
      </c>
      <c r="D68" s="152"/>
      <c r="E68" s="153"/>
      <c r="F68" s="153"/>
      <c r="G68" s="153"/>
      <c r="H68" s="154"/>
      <c r="I68" s="152"/>
      <c r="J68" s="153"/>
      <c r="K68" s="154"/>
      <c r="L68" s="85"/>
      <c r="M68" s="55"/>
    </row>
    <row r="69" spans="2:13" ht="15" thickBot="1">
      <c r="B69" s="109" t="s">
        <v>71</v>
      </c>
      <c r="C69" s="110"/>
      <c r="D69" s="145" t="s">
        <v>70</v>
      </c>
      <c r="E69" s="145"/>
      <c r="F69" s="145"/>
      <c r="G69" s="145"/>
      <c r="H69" s="145"/>
      <c r="I69" s="145"/>
      <c r="J69" s="145"/>
      <c r="K69" s="145"/>
      <c r="L69" s="111" t="s">
        <v>79</v>
      </c>
      <c r="M69" s="112"/>
    </row>
    <row r="70" spans="2:13" ht="1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2:13" hidden="1">
      <c r="B71" s="27"/>
      <c r="C71" s="27"/>
      <c r="D71" s="28"/>
      <c r="E71" s="29"/>
      <c r="F71" s="29"/>
      <c r="G71" s="29"/>
      <c r="H71" s="29"/>
      <c r="I71" s="29"/>
      <c r="J71" s="29"/>
      <c r="K71" s="29"/>
      <c r="L71" s="29"/>
    </row>
    <row r="72" spans="2:13" hidden="1">
      <c r="B72" s="26"/>
      <c r="C72" s="26"/>
      <c r="D72" s="28"/>
      <c r="E72" s="30"/>
      <c r="F72" s="30"/>
      <c r="G72" s="31"/>
      <c r="H72" s="31"/>
      <c r="I72" s="31"/>
      <c r="J72" s="30"/>
      <c r="K72" s="30"/>
      <c r="L72" s="30"/>
    </row>
    <row r="73" spans="2:13" hidden="1">
      <c r="B73" s="26"/>
      <c r="C73" s="26"/>
      <c r="D73" s="32"/>
      <c r="E73" s="33"/>
      <c r="F73" s="33"/>
      <c r="G73" s="34"/>
      <c r="H73" s="34"/>
      <c r="I73" s="34"/>
      <c r="J73" s="35"/>
      <c r="K73" s="35"/>
      <c r="L73" s="35"/>
    </row>
    <row r="74" spans="2:13" hidden="1">
      <c r="B74" s="26"/>
      <c r="C74" s="26"/>
    </row>
    <row r="75" spans="2:13" hidden="1">
      <c r="B75" s="26"/>
      <c r="C75" s="26"/>
    </row>
    <row r="76" spans="2:13" hidden="1">
      <c r="B76" s="26" t="s">
        <v>6</v>
      </c>
      <c r="C76" s="26"/>
    </row>
    <row r="77" spans="2:13" hidden="1">
      <c r="B77" s="26" t="s">
        <v>7</v>
      </c>
      <c r="C77" s="26"/>
    </row>
    <row r="78" spans="2:13" hidden="1">
      <c r="B78" s="26" t="s">
        <v>8</v>
      </c>
      <c r="C78" s="26"/>
    </row>
    <row r="79" spans="2:13">
      <c r="B79" s="26"/>
      <c r="C79" s="26"/>
    </row>
    <row r="80" spans="2:13">
      <c r="B80" s="26"/>
      <c r="C80" s="26"/>
    </row>
    <row r="81" spans="2:3">
      <c r="B81" s="26"/>
      <c r="C81" s="26"/>
    </row>
    <row r="82" spans="2:3" hidden="1">
      <c r="B82" s="26" t="s">
        <v>63</v>
      </c>
      <c r="C82" s="26"/>
    </row>
    <row r="83" spans="2:3" hidden="1">
      <c r="B83" s="26" t="s">
        <v>64</v>
      </c>
      <c r="C83" s="26"/>
    </row>
  </sheetData>
  <sheetProtection selectLockedCells="1"/>
  <mergeCells count="32">
    <mergeCell ref="B60:L60"/>
    <mergeCell ref="B64:L64"/>
    <mergeCell ref="D69:K69"/>
    <mergeCell ref="B56:L56"/>
    <mergeCell ref="B57:L57"/>
    <mergeCell ref="B58:L58"/>
    <mergeCell ref="B59:L59"/>
    <mergeCell ref="B61:L61"/>
    <mergeCell ref="D68:H68"/>
    <mergeCell ref="D67:H67"/>
    <mergeCell ref="I67:K67"/>
    <mergeCell ref="I68:K68"/>
    <mergeCell ref="D66:H66"/>
    <mergeCell ref="I66:L66"/>
    <mergeCell ref="B62:L62"/>
    <mergeCell ref="B63:L63"/>
    <mergeCell ref="B2:M5"/>
    <mergeCell ref="B69:C69"/>
    <mergeCell ref="L69:M69"/>
    <mergeCell ref="I42:M42"/>
    <mergeCell ref="B14:M14"/>
    <mergeCell ref="B6:M6"/>
    <mergeCell ref="K7:M7"/>
    <mergeCell ref="C8:M8"/>
    <mergeCell ref="K9:M9"/>
    <mergeCell ref="K10:M10"/>
    <mergeCell ref="C11:M11"/>
    <mergeCell ref="C12:M12"/>
    <mergeCell ref="B55:M55"/>
    <mergeCell ref="C7:I7"/>
    <mergeCell ref="C9:I9"/>
    <mergeCell ref="C10:I10"/>
  </mergeCells>
  <dataValidations count="3">
    <dataValidation type="list" allowBlank="1" showInputMessage="1" showErrorMessage="1" sqref="G16:G39" xr:uid="{00000000-0002-0000-0000-000001000000}">
      <formula1>CODE</formula1>
    </dataValidation>
    <dataValidation type="list" allowBlank="1" showInputMessage="1" showErrorMessage="1" sqref="F16:F39" xr:uid="{00000000-0002-0000-0000-000002000000}">
      <formula1>$B$82:$B$83</formula1>
    </dataValidation>
    <dataValidation type="list" allowBlank="1" showInputMessage="1" showErrorMessage="1" sqref="E16:E39" xr:uid="{00000000-0002-0000-0000-000000000000}">
      <formula1>$I$44:$I$53</formula1>
    </dataValidation>
  </dataValidations>
  <printOptions horizontalCentered="1" verticalCentered="1"/>
  <pageMargins left="0.25" right="0.25" top="0.25" bottom="0.25" header="0" footer="0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19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F16" sqref="F16"/>
    </sheetView>
  </sheetViews>
  <sheetFormatPr defaultRowHeight="14.4"/>
  <cols>
    <col min="1" max="1" width="13.44140625" bestFit="1" customWidth="1"/>
    <col min="4" max="4" width="17.44140625" customWidth="1"/>
    <col min="6" max="6" width="13" customWidth="1"/>
  </cols>
  <sheetData>
    <row r="1" spans="1:10" s="75" customFormat="1">
      <c r="A1" s="76" t="s">
        <v>50</v>
      </c>
      <c r="B1" s="76" t="s">
        <v>42</v>
      </c>
      <c r="C1" s="76" t="s">
        <v>45</v>
      </c>
      <c r="D1" s="76" t="s">
        <v>43</v>
      </c>
      <c r="E1" s="76" t="s">
        <v>34</v>
      </c>
      <c r="F1" s="76" t="s">
        <v>35</v>
      </c>
      <c r="I1" s="78" t="s">
        <v>54</v>
      </c>
      <c r="J1" s="78" t="s">
        <v>54</v>
      </c>
    </row>
    <row r="2" spans="1:10">
      <c r="A2" t="s">
        <v>44</v>
      </c>
      <c r="B2" t="s">
        <v>36</v>
      </c>
      <c r="C2">
        <v>21.4</v>
      </c>
      <c r="D2" t="s">
        <v>6</v>
      </c>
      <c r="E2">
        <v>21.4</v>
      </c>
      <c r="F2">
        <v>1</v>
      </c>
      <c r="J2">
        <f>205/205</f>
        <v>1</v>
      </c>
    </row>
    <row r="3" spans="1:10" ht="16.2">
      <c r="A3" t="s">
        <v>31</v>
      </c>
      <c r="C3">
        <v>87</v>
      </c>
      <c r="D3" t="s">
        <v>46</v>
      </c>
      <c r="E3">
        <v>87</v>
      </c>
      <c r="F3">
        <v>5</v>
      </c>
      <c r="I3">
        <f>1*1000</f>
        <v>1000</v>
      </c>
      <c r="J3" s="74">
        <f>I3/205</f>
        <v>4.8780487804878048</v>
      </c>
    </row>
    <row r="4" spans="1:10" ht="16.2">
      <c r="A4" t="s">
        <v>76</v>
      </c>
      <c r="C4">
        <v>90</v>
      </c>
      <c r="D4" t="s">
        <v>77</v>
      </c>
      <c r="E4">
        <v>90</v>
      </c>
      <c r="F4">
        <v>5</v>
      </c>
      <c r="I4">
        <f>1*1000</f>
        <v>1000</v>
      </c>
      <c r="J4" s="74">
        <f>I4/205</f>
        <v>4.8780487804878048</v>
      </c>
    </row>
    <row r="5" spans="1:10" ht="16.2">
      <c r="A5" t="s">
        <v>31</v>
      </c>
      <c r="C5">
        <v>288</v>
      </c>
      <c r="D5" t="s">
        <v>47</v>
      </c>
      <c r="E5">
        <v>288</v>
      </c>
      <c r="F5">
        <v>8</v>
      </c>
      <c r="I5">
        <f>1.2*1000</f>
        <v>1200</v>
      </c>
      <c r="J5" s="74">
        <f>I5/205</f>
        <v>5.8536585365853657</v>
      </c>
    </row>
    <row r="6" spans="1:10" ht="16.2">
      <c r="A6" t="s">
        <v>31</v>
      </c>
      <c r="C6">
        <v>177</v>
      </c>
      <c r="D6" t="s">
        <v>66</v>
      </c>
      <c r="E6">
        <v>177</v>
      </c>
      <c r="F6">
        <v>10</v>
      </c>
      <c r="I6">
        <f>2*1000</f>
        <v>2000</v>
      </c>
      <c r="J6" s="74">
        <f>I6/205</f>
        <v>9.7560975609756095</v>
      </c>
    </row>
    <row r="7" spans="1:10" ht="16.2">
      <c r="A7" t="s">
        <v>31</v>
      </c>
      <c r="C7">
        <v>388</v>
      </c>
      <c r="D7" t="s">
        <v>48</v>
      </c>
      <c r="E7">
        <v>388</v>
      </c>
      <c r="F7">
        <v>13</v>
      </c>
      <c r="I7">
        <f>2.7*1000</f>
        <v>2700</v>
      </c>
      <c r="J7" s="74">
        <f>I7/205</f>
        <v>13.170731707317072</v>
      </c>
    </row>
    <row r="8" spans="1:10">
      <c r="A8" t="s">
        <v>32</v>
      </c>
      <c r="B8" t="s">
        <v>36</v>
      </c>
      <c r="C8">
        <v>23</v>
      </c>
      <c r="D8" t="s">
        <v>41</v>
      </c>
      <c r="E8">
        <v>23</v>
      </c>
      <c r="F8">
        <v>1</v>
      </c>
      <c r="J8">
        <f>205/205</f>
        <v>1</v>
      </c>
    </row>
    <row r="9" spans="1:10">
      <c r="A9" t="s">
        <v>32</v>
      </c>
      <c r="B9" t="s">
        <v>56</v>
      </c>
      <c r="C9">
        <v>39</v>
      </c>
      <c r="D9" t="s">
        <v>57</v>
      </c>
      <c r="E9">
        <v>39</v>
      </c>
      <c r="F9">
        <v>5</v>
      </c>
      <c r="I9">
        <f>1*1000</f>
        <v>1000</v>
      </c>
      <c r="J9" s="74">
        <f t="shared" ref="J9:J19" si="0">I9/205</f>
        <v>4.8780487804878048</v>
      </c>
    </row>
    <row r="10" spans="1:10" ht="16.2">
      <c r="A10" t="s">
        <v>32</v>
      </c>
      <c r="C10">
        <v>180</v>
      </c>
      <c r="D10" t="s">
        <v>49</v>
      </c>
      <c r="E10">
        <v>180</v>
      </c>
      <c r="F10">
        <v>5</v>
      </c>
      <c r="I10">
        <f>1000*1</f>
        <v>1000</v>
      </c>
      <c r="J10" s="74">
        <f t="shared" si="0"/>
        <v>4.8780487804878048</v>
      </c>
    </row>
    <row r="11" spans="1:10" ht="16.2">
      <c r="A11" t="s">
        <v>32</v>
      </c>
      <c r="C11">
        <v>78</v>
      </c>
      <c r="D11" t="s">
        <v>51</v>
      </c>
      <c r="E11">
        <v>78</v>
      </c>
      <c r="F11">
        <v>5</v>
      </c>
      <c r="I11">
        <f>1000*1</f>
        <v>1000</v>
      </c>
      <c r="J11" s="74">
        <f t="shared" si="0"/>
        <v>4.8780487804878048</v>
      </c>
    </row>
    <row r="12" spans="1:10" ht="16.2">
      <c r="A12" t="s">
        <v>32</v>
      </c>
      <c r="C12">
        <v>75</v>
      </c>
      <c r="D12" t="s">
        <v>52</v>
      </c>
      <c r="E12">
        <v>75</v>
      </c>
      <c r="F12">
        <v>7</v>
      </c>
      <c r="I12">
        <f>1.4*1000</f>
        <v>1400</v>
      </c>
      <c r="J12" s="74">
        <f t="shared" si="0"/>
        <v>6.8292682926829267</v>
      </c>
    </row>
    <row r="13" spans="1:10" ht="16.2">
      <c r="A13" t="s">
        <v>32</v>
      </c>
      <c r="C13" s="79">
        <v>48</v>
      </c>
      <c r="D13" t="s">
        <v>58</v>
      </c>
      <c r="E13">
        <v>48</v>
      </c>
      <c r="F13">
        <v>7</v>
      </c>
      <c r="I13">
        <f>1.4*1000</f>
        <v>1400</v>
      </c>
      <c r="J13" s="74">
        <f t="shared" si="0"/>
        <v>6.8292682926829267</v>
      </c>
    </row>
    <row r="14" spans="1:10" ht="16.2">
      <c r="A14" t="s">
        <v>32</v>
      </c>
      <c r="C14">
        <v>280</v>
      </c>
      <c r="D14" t="s">
        <v>53</v>
      </c>
      <c r="E14">
        <v>280</v>
      </c>
      <c r="F14">
        <v>11</v>
      </c>
      <c r="I14">
        <f>2.3*1000</f>
        <v>2300</v>
      </c>
      <c r="J14" s="74">
        <f t="shared" si="0"/>
        <v>11.219512195121951</v>
      </c>
    </row>
    <row r="15" spans="1:10">
      <c r="A15" t="s">
        <v>33</v>
      </c>
      <c r="C15">
        <v>95</v>
      </c>
      <c r="D15" t="s">
        <v>78</v>
      </c>
      <c r="E15">
        <v>95</v>
      </c>
      <c r="F15">
        <v>4</v>
      </c>
      <c r="I15">
        <v>906</v>
      </c>
      <c r="J15" s="74">
        <f t="shared" si="0"/>
        <v>4.4195121951219516</v>
      </c>
    </row>
    <row r="16" spans="1:10" ht="16.2">
      <c r="A16" t="s">
        <v>33</v>
      </c>
      <c r="C16">
        <v>250</v>
      </c>
      <c r="D16" t="s">
        <v>37</v>
      </c>
      <c r="E16">
        <v>250</v>
      </c>
      <c r="F16">
        <v>7</v>
      </c>
      <c r="I16">
        <f>1.5*1000</f>
        <v>1500</v>
      </c>
      <c r="J16" s="74">
        <f t="shared" si="0"/>
        <v>7.3170731707317076</v>
      </c>
    </row>
    <row r="17" spans="1:10" ht="16.2">
      <c r="A17" t="s">
        <v>33</v>
      </c>
      <c r="C17">
        <v>200</v>
      </c>
      <c r="D17" t="s">
        <v>38</v>
      </c>
      <c r="E17">
        <v>200</v>
      </c>
      <c r="F17">
        <v>5</v>
      </c>
      <c r="I17">
        <f>1*1000</f>
        <v>1000</v>
      </c>
      <c r="J17" s="74">
        <f t="shared" si="0"/>
        <v>4.8780487804878048</v>
      </c>
    </row>
    <row r="18" spans="1:10" ht="16.2">
      <c r="A18" t="s">
        <v>33</v>
      </c>
      <c r="C18">
        <v>98.5</v>
      </c>
      <c r="D18" t="s">
        <v>39</v>
      </c>
      <c r="E18">
        <v>98.5</v>
      </c>
      <c r="F18">
        <v>5</v>
      </c>
      <c r="I18">
        <f>1*1000</f>
        <v>1000</v>
      </c>
      <c r="J18" s="74">
        <f t="shared" si="0"/>
        <v>4.8780487804878048</v>
      </c>
    </row>
    <row r="19" spans="1:10" ht="16.2">
      <c r="A19" t="s">
        <v>33</v>
      </c>
      <c r="C19">
        <v>57.5</v>
      </c>
      <c r="D19" t="s">
        <v>40</v>
      </c>
      <c r="E19">
        <v>57.5</v>
      </c>
      <c r="F19">
        <v>5</v>
      </c>
      <c r="I19">
        <f>1*1000</f>
        <v>1000</v>
      </c>
      <c r="J19" s="74">
        <f t="shared" si="0"/>
        <v>4.8780487804878048</v>
      </c>
    </row>
  </sheetData>
  <sheetProtection algorithmName="SHA-512" hashValue="SyF9X+lBbGqegxtTrAywQEL+IusFYJRDi94CpemCt/JgVI7jJWDWXDR10kNhvEXyHWmaC9yKY60iCmmB23j/+w==" saltValue="K/8CIb0gC2oAmou3EH7rPg==" spinCount="100000" sheet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9DEC87EE0674EA3FABCC342D34C11" ma:contentTypeVersion="7" ma:contentTypeDescription="Create a new document." ma:contentTypeScope="" ma:versionID="3519d89493f099fd31cef2d25422c64a">
  <xsd:schema xmlns:xsd="http://www.w3.org/2001/XMLSchema" xmlns:xs="http://www.w3.org/2001/XMLSchema" xmlns:p="http://schemas.microsoft.com/office/2006/metadata/properties" xmlns:ns2="62acccfc-f58c-4a16-8bd4-9847c4cbcaed" xmlns:ns3="2d0ac95f-c715-4b42-ad47-ea2cf0953db0" targetNamespace="http://schemas.microsoft.com/office/2006/metadata/properties" ma:root="true" ma:fieldsID="45f6b474b258ebcc0053856310f462bd" ns2:_="" ns3:_="">
    <xsd:import namespace="62acccfc-f58c-4a16-8bd4-9847c4cbcaed"/>
    <xsd:import namespace="2d0ac95f-c715-4b42-ad47-ea2cf0953d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cccfc-f58c-4a16-8bd4-9847c4cbc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ac95f-c715-4b42-ad47-ea2cf0953d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9E822F-779C-4335-8F42-32EDD04159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acccfc-f58c-4a16-8bd4-9847c4cbcaed"/>
    <ds:schemaRef ds:uri="2d0ac95f-c715-4b42-ad47-ea2cf0953d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F52535-81BF-455C-809E-4DEEBDD486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271E5C-9F84-44BA-833E-87CE85B1004F}">
  <ds:schemaRefs>
    <ds:schemaRef ds:uri="http://purl.org/dc/elements/1.1/"/>
    <ds:schemaRef ds:uri="http://schemas.microsoft.com/office/2006/metadata/properties"/>
    <ds:schemaRef ds:uri="62acccfc-f58c-4a16-8bd4-9847c4cbcae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d0ac95f-c715-4b42-ad47-ea2cf0953db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Filters</vt:lpstr>
      <vt:lpstr>Bin Sizes</vt:lpstr>
      <vt:lpstr>CODE</vt:lpstr>
      <vt:lpstr>Filters!Print_Area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Jeatt</dc:creator>
  <cp:lastModifiedBy>Wendy Jeatt</cp:lastModifiedBy>
  <cp:lastPrinted>2017-10-26T23:20:07Z</cp:lastPrinted>
  <dcterms:created xsi:type="dcterms:W3CDTF">2015-03-03T21:56:36Z</dcterms:created>
  <dcterms:modified xsi:type="dcterms:W3CDTF">2021-11-29T23:54:43Z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0x0101001ED9DEC87EE0674EA3FABCC342D34C11</vt:lpwstr>
  </property>
</Properties>
</file>